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2375" windowHeight="7290" tabRatio="840" activeTab="8"/>
  </bookViews>
  <sheets>
    <sheet name="Notes" sheetId="1" r:id="rId1"/>
    <sheet name="Problem" sheetId="4" r:id="rId2"/>
    <sheet name="Inputs" sheetId="10" r:id="rId3"/>
    <sheet name="Init Outlay" sheetId="2" r:id="rId4"/>
    <sheet name="Annual Cash Flows" sheetId="7" r:id="rId5"/>
    <sheet name="Terminal CF" sheetId="8" r:id="rId6"/>
    <sheet name="All CFs" sheetId="9" r:id="rId7"/>
    <sheet name="Salvage Values" sheetId="3" r:id="rId8"/>
    <sheet name="Depreciation" sheetId="5" r:id="rId9"/>
  </sheets>
  <calcPr calcId="125725"/>
</workbook>
</file>

<file path=xl/calcChain.xml><?xml version="1.0" encoding="utf-8"?>
<calcChain xmlns="http://schemas.openxmlformats.org/spreadsheetml/2006/main">
  <c r="D47" i="5"/>
  <c r="G3" i="9"/>
  <c r="G29" i="8"/>
  <c r="G34" s="1"/>
  <c r="G18"/>
  <c r="G23" s="1"/>
  <c r="G9" i="2"/>
  <c r="G5"/>
  <c r="J28" i="8" s="1"/>
  <c r="J30" s="1"/>
  <c r="G4" i="2"/>
  <c r="D9"/>
  <c r="D6"/>
  <c r="D5"/>
  <c r="J17" i="8" s="1"/>
  <c r="J29"/>
  <c r="J18"/>
  <c r="D7" i="7"/>
  <c r="E7"/>
  <c r="D15" s="1"/>
  <c r="E15" s="1"/>
  <c r="F15" s="1"/>
  <c r="G15" s="1"/>
  <c r="H15" s="1"/>
  <c r="D14"/>
  <c r="I44" i="5"/>
  <c r="M41"/>
  <c r="M40"/>
  <c r="M39"/>
  <c r="M38"/>
  <c r="M37"/>
  <c r="M36"/>
  <c r="M35"/>
  <c r="M34"/>
  <c r="M33"/>
  <c r="M32"/>
  <c r="M31"/>
  <c r="L38"/>
  <c r="L37"/>
  <c r="L36"/>
  <c r="L35"/>
  <c r="L34"/>
  <c r="L33"/>
  <c r="L32"/>
  <c r="L31"/>
  <c r="K36"/>
  <c r="K35"/>
  <c r="K34"/>
  <c r="K33"/>
  <c r="K32"/>
  <c r="K31"/>
  <c r="J34"/>
  <c r="J33"/>
  <c r="J32"/>
  <c r="J31"/>
  <c r="J19" i="8" l="1"/>
  <c r="G19" s="1"/>
  <c r="G20" s="1"/>
  <c r="G21" s="1"/>
  <c r="G24" s="1"/>
  <c r="G25" s="1"/>
  <c r="G30"/>
  <c r="G31" s="1"/>
  <c r="E14" i="7"/>
  <c r="D31" i="2"/>
  <c r="G12"/>
  <c r="G31"/>
  <c r="G28"/>
  <c r="G26"/>
  <c r="G17"/>
  <c r="G14"/>
  <c r="G11"/>
  <c r="G21" s="1"/>
  <c r="G32" i="8" l="1"/>
  <c r="G35" s="1"/>
  <c r="G36" s="1"/>
  <c r="F14" i="7"/>
  <c r="G13" i="2"/>
  <c r="G15" s="1"/>
  <c r="G18" l="1"/>
  <c r="G19" s="1"/>
  <c r="G22" s="1"/>
  <c r="G23" s="1"/>
  <c r="G25" s="1"/>
  <c r="G27" s="1"/>
  <c r="G29" s="1"/>
  <c r="G32" s="1"/>
  <c r="G33" s="1"/>
  <c r="D11" i="7"/>
  <c r="G14"/>
  <c r="D8" i="2" l="1"/>
  <c r="D10" s="1"/>
  <c r="C3" i="9" s="1"/>
  <c r="H14" i="7"/>
  <c r="E11"/>
  <c r="D12"/>
  <c r="F11" l="1"/>
  <c r="E12"/>
  <c r="C4" i="9" l="1"/>
  <c r="G11" i="7"/>
  <c r="F12"/>
  <c r="C5" i="9" l="1"/>
  <c r="H11" i="7"/>
  <c r="H12" s="1"/>
  <c r="G12"/>
  <c r="C6" i="9" l="1"/>
  <c r="C7" l="1"/>
  <c r="C8"/>
</calcChain>
</file>

<file path=xl/sharedStrings.xml><?xml version="1.0" encoding="utf-8"?>
<sst xmlns="http://schemas.openxmlformats.org/spreadsheetml/2006/main" count="239" uniqueCount="205">
  <si>
    <t>allocate scarce resources to available long-term investment opportunities.</t>
  </si>
  <si>
    <t>the best projects first.</t>
  </si>
  <si>
    <t>increase shareholder wealth.</t>
  </si>
  <si>
    <t>of the projects under consideration.</t>
  </si>
  <si>
    <r>
      <rPr>
        <b/>
        <sz val="11"/>
        <color theme="1"/>
        <rFont val="Calibri"/>
        <family val="2"/>
        <scheme val="minor"/>
      </rPr>
      <t xml:space="preserve">Capital Budgeting: </t>
    </r>
    <r>
      <rPr>
        <sz val="11"/>
        <color theme="1"/>
        <rFont val="Calibri"/>
        <family val="2"/>
        <scheme val="minor"/>
      </rPr>
      <t>The process of determining how a firm should</t>
    </r>
  </si>
  <si>
    <r>
      <t xml:space="preserve">The process should select only investments that will </t>
    </r>
    <r>
      <rPr>
        <b/>
        <sz val="11"/>
        <color rgb="FFFF0000"/>
        <rFont val="Calibri"/>
        <family val="2"/>
        <scheme val="minor"/>
      </rPr>
      <t>create value</t>
    </r>
    <r>
      <rPr>
        <sz val="11"/>
        <color theme="1"/>
        <rFont val="Calibri"/>
        <family val="2"/>
        <scheme val="minor"/>
      </rPr>
      <t xml:space="preserve"> and therefore</t>
    </r>
  </si>
  <si>
    <r>
      <t xml:space="preserve">The process should be able to </t>
    </r>
    <r>
      <rPr>
        <b/>
        <sz val="11"/>
        <color rgb="FFFF0000"/>
        <rFont val="Calibri"/>
        <family val="2"/>
        <scheme val="minor"/>
      </rPr>
      <t>RANK</t>
    </r>
    <r>
      <rPr>
        <sz val="11"/>
        <color theme="1"/>
        <rFont val="Calibri"/>
        <family val="2"/>
        <scheme val="minor"/>
      </rPr>
      <t xml:space="preserve"> investments so that capital is allocated to </t>
    </r>
  </si>
  <si>
    <r>
      <t xml:space="preserve">The process should effectively incorporate </t>
    </r>
    <r>
      <rPr>
        <b/>
        <sz val="11"/>
        <color rgb="FFFF0000"/>
        <rFont val="Calibri"/>
        <family val="2"/>
        <scheme val="minor"/>
      </rPr>
      <t>differences in RISK and TIMING</t>
    </r>
  </si>
  <si>
    <r>
      <t xml:space="preserve">Should be based on </t>
    </r>
    <r>
      <rPr>
        <b/>
        <sz val="11"/>
        <color rgb="FFFF0000"/>
        <rFont val="Calibri"/>
        <family val="2"/>
        <scheme val="minor"/>
      </rPr>
      <t>CASH FLOWS</t>
    </r>
    <r>
      <rPr>
        <sz val="11"/>
        <color theme="1"/>
        <rFont val="Calibri"/>
        <family val="2"/>
        <scheme val="minor"/>
      </rPr>
      <t xml:space="preserve"> and not accounting profit or other measures.</t>
    </r>
  </si>
  <si>
    <t>Estimating Cash Flows:</t>
  </si>
  <si>
    <t>item must be:</t>
  </si>
  <si>
    <t>saying "yes" or "no" to the project.</t>
  </si>
  <si>
    <r>
      <rPr>
        <b/>
        <sz val="11"/>
        <color theme="1"/>
        <rFont val="Calibri"/>
        <family val="2"/>
        <scheme val="minor"/>
      </rPr>
      <t>Incremental:</t>
    </r>
    <r>
      <rPr>
        <sz val="11"/>
        <color theme="1"/>
        <rFont val="Calibri"/>
        <family val="2"/>
        <scheme val="minor"/>
      </rPr>
      <t xml:space="preserve"> We are only concerned with the </t>
    </r>
    <r>
      <rPr>
        <b/>
        <sz val="11"/>
        <color rgb="FFFF0000"/>
        <rFont val="Calibri"/>
        <family val="2"/>
        <scheme val="minor"/>
      </rPr>
      <t>CHANGE</t>
    </r>
    <r>
      <rPr>
        <sz val="11"/>
        <color theme="1"/>
        <rFont val="Calibri"/>
        <family val="2"/>
        <scheme val="minor"/>
      </rPr>
      <t xml:space="preserve"> that will result from</t>
    </r>
  </si>
  <si>
    <t>statement but are not cash flows.</t>
  </si>
  <si>
    <r>
      <rPr>
        <b/>
        <sz val="11"/>
        <color theme="1"/>
        <rFont val="Calibri"/>
        <family val="2"/>
        <scheme val="minor"/>
      </rPr>
      <t>A Cash Flow</t>
    </r>
    <r>
      <rPr>
        <sz val="11"/>
        <color theme="1"/>
        <rFont val="Calibri"/>
        <family val="2"/>
        <scheme val="minor"/>
      </rPr>
      <t xml:space="preserve"> - not depreciation or other things that appear on an income</t>
    </r>
  </si>
  <si>
    <t>Depreciation is not a cash flow, but it causes a tax consequence.</t>
  </si>
  <si>
    <r>
      <rPr>
        <b/>
        <sz val="11"/>
        <color theme="1"/>
        <rFont val="Calibri"/>
        <family val="2"/>
        <scheme val="minor"/>
      </rPr>
      <t>After-Tax:</t>
    </r>
    <r>
      <rPr>
        <sz val="11"/>
        <color theme="1"/>
        <rFont val="Calibri"/>
        <family val="2"/>
        <scheme val="minor"/>
      </rPr>
      <t xml:space="preserve"> Taxes are cash flows and cash flows cause tax consequences.</t>
    </r>
  </si>
  <si>
    <r>
      <t xml:space="preserve">Items that should </t>
    </r>
    <r>
      <rPr>
        <b/>
        <sz val="11"/>
        <color theme="1"/>
        <rFont val="Calibri"/>
        <family val="2"/>
        <scheme val="minor"/>
      </rPr>
      <t>NOT</t>
    </r>
    <r>
      <rPr>
        <sz val="11"/>
        <color theme="1"/>
        <rFont val="Calibri"/>
        <family val="2"/>
        <scheme val="minor"/>
      </rPr>
      <t xml:space="preserve"> be included are:</t>
    </r>
  </si>
  <si>
    <t>decision to proceed with the project will not change those costs or</t>
  </si>
  <si>
    <t>cash flows.</t>
  </si>
  <si>
    <r>
      <rPr>
        <b/>
        <sz val="11"/>
        <color theme="1"/>
        <rFont val="Calibri"/>
        <family val="2"/>
        <scheme val="minor"/>
      </rPr>
      <t>Sunk Costs:</t>
    </r>
    <r>
      <rPr>
        <sz val="11"/>
        <color theme="1"/>
        <rFont val="Calibri"/>
        <family val="2"/>
        <scheme val="minor"/>
      </rPr>
      <t xml:space="preserve"> Costs that are already incurred, and for which the yes/no </t>
    </r>
  </si>
  <si>
    <t>which is based on the firm's financing costs and sources.</t>
  </si>
  <si>
    <r>
      <rPr>
        <b/>
        <sz val="11"/>
        <color theme="1"/>
        <rFont val="Calibri"/>
        <family val="2"/>
        <scheme val="minor"/>
      </rPr>
      <t>Financing Costs:</t>
    </r>
    <r>
      <rPr>
        <sz val="11"/>
        <color theme="1"/>
        <rFont val="Calibri"/>
        <family val="2"/>
        <scheme val="minor"/>
      </rPr>
      <t xml:space="preserve"> While financing costs are cash flows, they are included </t>
    </r>
  </si>
  <si>
    <r>
      <t xml:space="preserve">in the </t>
    </r>
    <r>
      <rPr>
        <b/>
        <sz val="11"/>
        <color rgb="FFFF0000"/>
        <rFont val="Calibri"/>
        <family val="2"/>
        <scheme val="minor"/>
      </rPr>
      <t>DISCOUNT RATE</t>
    </r>
    <r>
      <rPr>
        <sz val="11"/>
        <color theme="1"/>
        <rFont val="Calibri"/>
        <family val="2"/>
        <scheme val="minor"/>
      </rPr>
      <t xml:space="preserve"> that is used to find the Net Present Value (NPV)</t>
    </r>
  </si>
  <si>
    <r>
      <t xml:space="preserve">of the project. The DISCOUNT RATE is based on the </t>
    </r>
    <r>
      <rPr>
        <b/>
        <sz val="11"/>
        <color rgb="FFFF0000"/>
        <rFont val="Calibri"/>
        <family val="2"/>
        <scheme val="minor"/>
      </rPr>
      <t>COST OF CAPITAL</t>
    </r>
    <r>
      <rPr>
        <sz val="11"/>
        <color theme="1"/>
        <rFont val="Calibri"/>
        <family val="2"/>
        <scheme val="minor"/>
      </rPr>
      <t>,</t>
    </r>
  </si>
  <si>
    <t>Typically, we can think of a project in terms of:</t>
  </si>
  <si>
    <t>taking on the project (which could include any recovery costs of</t>
  </si>
  <si>
    <t>taking another project out of service)</t>
  </si>
  <si>
    <r>
      <rPr>
        <b/>
        <sz val="11"/>
        <color theme="1"/>
        <rFont val="Calibri"/>
        <family val="2"/>
        <scheme val="minor"/>
      </rPr>
      <t>An Initial Outlay</t>
    </r>
    <r>
      <rPr>
        <sz val="11"/>
        <color theme="1"/>
        <rFont val="Calibri"/>
        <family val="2"/>
        <scheme val="minor"/>
      </rPr>
      <t xml:space="preserve"> now (t=0) that includes the net incremental cost of</t>
    </r>
  </si>
  <si>
    <r>
      <rPr>
        <b/>
        <sz val="11"/>
        <color theme="1"/>
        <rFont val="Calibri"/>
        <family val="2"/>
        <scheme val="minor"/>
      </rPr>
      <t>Annual incremental cash flows</t>
    </r>
    <r>
      <rPr>
        <sz val="11"/>
        <color theme="1"/>
        <rFont val="Calibri"/>
        <family val="2"/>
        <scheme val="minor"/>
      </rPr>
      <t xml:space="preserve"> that are generally equal the life of the project</t>
    </r>
  </si>
  <si>
    <r>
      <t xml:space="preserve">A </t>
    </r>
    <r>
      <rPr>
        <b/>
        <sz val="11"/>
        <color theme="1"/>
        <rFont val="Calibri"/>
        <family val="2"/>
        <scheme val="minor"/>
      </rPr>
      <t>terminal cash flow</t>
    </r>
    <r>
      <rPr>
        <sz val="11"/>
        <color theme="1"/>
        <rFont val="Calibri"/>
        <family val="2"/>
        <scheme val="minor"/>
      </rPr>
      <t xml:space="preserve"> that results from ending the project.</t>
    </r>
  </si>
  <si>
    <t>Initial Outlay:</t>
  </si>
  <si>
    <t>Price of new project</t>
  </si>
  <si>
    <t>Shipping and Installation Costs</t>
  </si>
  <si>
    <t>Other one-time costs (training, etc.)</t>
  </si>
  <si>
    <t>+</t>
  </si>
  <si>
    <t>-</t>
  </si>
  <si>
    <t>Net After-Tax Salvage Value of Replaced Asset</t>
  </si>
  <si>
    <t>+/-</t>
  </si>
  <si>
    <t>Change in Net Working Capital</t>
  </si>
  <si>
    <t>Net Working Capital (NWC) is Current Assets - Current Liabilities.</t>
  </si>
  <si>
    <t>A project can require additional current assets and incur additional</t>
  </si>
  <si>
    <t>current liabilities. This additional cost needs to be included in the</t>
  </si>
  <si>
    <t>analysis.</t>
  </si>
  <si>
    <t>Replaced machine can be sold now for $22,000</t>
  </si>
  <si>
    <t>Replaced machine's operator costs $29,000 in salary and benefits per year</t>
  </si>
  <si>
    <t>New machine has expected salvage value of $15,000 at end of life</t>
  </si>
  <si>
    <t>New machine has expected life of 5 years.</t>
  </si>
  <si>
    <t>New machine has shipping/installation expenses of $6,000</t>
  </si>
  <si>
    <t>New machine would require $3,000 increase in raw materials stock</t>
  </si>
  <si>
    <t>Annual cost of new machine is $7,000</t>
  </si>
  <si>
    <t>Cost of engineering analysis is $5,000</t>
  </si>
  <si>
    <t>New machine would require increase in deby with interest cost of $3,000 per year</t>
  </si>
  <si>
    <t>Required rate of return is 15%</t>
  </si>
  <si>
    <t>Marginal tax rate is 34%</t>
  </si>
  <si>
    <t>Maximum time to recover investment is 3 years</t>
  </si>
  <si>
    <t>Initial Outlay = 1   Annual Cash Flow = 2   Terminal Cash Flow = 3</t>
  </si>
  <si>
    <t>The After-Tax Salvage Value for an asset at the time of sale is:</t>
  </si>
  <si>
    <t xml:space="preserve">  +/- Tax Effect</t>
  </si>
  <si>
    <t>Before-Tax Salvage Value (BTSV)</t>
  </si>
  <si>
    <t xml:space="preserve">The tax effect depends on whether the BTSV is more or less </t>
  </si>
  <si>
    <t xml:space="preserve">   than the BOOK VALUE of the asset</t>
  </si>
  <si>
    <t>The book value is the depreciated value of the asset, or</t>
  </si>
  <si>
    <t xml:space="preserve">    Original Cost </t>
  </si>
  <si>
    <t xml:space="preserve">     - Accumulated Depreciation</t>
  </si>
  <si>
    <t>After-Tax Salvage Value (ATSV)</t>
  </si>
  <si>
    <t>The tax effect on the sale of the asset will be either additional tax PAID</t>
  </si>
  <si>
    <t xml:space="preserve">    Book Value (BV)</t>
  </si>
  <si>
    <t>Tax Paid =  Gain over book value x Tax Rate</t>
  </si>
  <si>
    <t>Tax Paid =  (BTSV - BV) * Tx</t>
  </si>
  <si>
    <t>The tax effect on the sale of the asset will be a TAX SAVING</t>
  </si>
  <si>
    <t>if the asset is sold for MORE than its book value.</t>
  </si>
  <si>
    <t>if the asset is sold for LESS than its book value.</t>
  </si>
  <si>
    <t>Tax Paid =  Loss from book value x Tax Rate</t>
  </si>
  <si>
    <t>Tax Paid =  (BV - BTSV) * Tx</t>
  </si>
  <si>
    <t>BTSV of old asset</t>
  </si>
  <si>
    <t>BV of old asset</t>
  </si>
  <si>
    <t>Depreciation is a standardized reduction in the book value of a capital asset</t>
  </si>
  <si>
    <t>that is recorded as a tax-deductible expense on the income statement</t>
  </si>
  <si>
    <t>and that causes a reduction in tax paid.</t>
  </si>
  <si>
    <t>Depreciation is not meant to reflect the true reduction in value of the asset</t>
  </si>
  <si>
    <t>resulting from its use.</t>
  </si>
  <si>
    <t>Depreciation is not a cash flow, but it causes a cash flow due to the tax effect.</t>
  </si>
  <si>
    <t xml:space="preserve">When a depreciated asset is sold, the overpayment or underpayment of taxes </t>
  </si>
  <si>
    <t>due to the depreciation write off versus the true reduction in value is resolved.</t>
  </si>
  <si>
    <t>Straight-Line Depreciation:</t>
  </si>
  <si>
    <t>Annual Depreciation = (Cost of Asset - Expected Salavage Value ) / Useful life</t>
  </si>
  <si>
    <t xml:space="preserve"> - BTSV of old asset</t>
  </si>
  <si>
    <t xml:space="preserve">  x Tax Rate</t>
  </si>
  <si>
    <t>Loss (Gain) on sale</t>
  </si>
  <si>
    <t>Tax Saved (Paid)</t>
  </si>
  <si>
    <t>Orig Cost of Old Asset</t>
  </si>
  <si>
    <t>Depreciable Cost</t>
  </si>
  <si>
    <t xml:space="preserve"> - EOL Salvage Value Est</t>
  </si>
  <si>
    <t>Annual Depreciation</t>
  </si>
  <si>
    <t>Annual operating cost of old machine is $10,000 per year</t>
  </si>
  <si>
    <t>Replaced machine is 5-years old, was being depreciated straight-line from $40,000 to 0 over 10 years</t>
  </si>
  <si>
    <r>
      <t>÷</t>
    </r>
    <r>
      <rPr>
        <u val="singleAccounting"/>
        <sz val="12.65"/>
        <color theme="1"/>
        <rFont val="Calibri"/>
        <family val="2"/>
      </rPr>
      <t xml:space="preserve"> Useful Life</t>
    </r>
  </si>
  <si>
    <t>Years used to date</t>
  </si>
  <si>
    <t xml:space="preserve"> x Annual Depreciation</t>
  </si>
  <si>
    <t>Accumlated Depreciation</t>
  </si>
  <si>
    <t xml:space="preserve">  - Accumulated Depn</t>
  </si>
  <si>
    <t>Book Value of old asset</t>
  </si>
  <si>
    <t>After-Tax Salvage Value</t>
  </si>
  <si>
    <t>ATSV of old asset</t>
  </si>
  <si>
    <t>Initial Outlay</t>
  </si>
  <si>
    <t>Computation of</t>
  </si>
  <si>
    <t>Orig Cost of Old Asset (P)</t>
  </si>
  <si>
    <t>Exp Useful Life (L)</t>
  </si>
  <si>
    <t>Years used to date (N)</t>
  </si>
  <si>
    <t>Tax Rate (T)</t>
  </si>
  <si>
    <t xml:space="preserve"> BTSV of old asset (MV)</t>
  </si>
  <si>
    <t>All of this ---&gt;</t>
  </si>
  <si>
    <t>condenses down to this:</t>
  </si>
  <si>
    <t>ATSV = MV(1-T)+T(P-(N/L)(P-SV))</t>
  </si>
  <si>
    <t>=SLN(Cost, Salvage, Life)</t>
  </si>
  <si>
    <t>Exp EOL Salvage Value (SV)</t>
  </si>
  <si>
    <t>Accelerated Depreciation:</t>
  </si>
  <si>
    <t>Recognizes that most capital assets lose value faster in the early years of life</t>
  </si>
  <si>
    <t>than in later years of life.</t>
  </si>
  <si>
    <t>Uses standardized depreciation percentages for classes of assets</t>
  </si>
  <si>
    <t>Year</t>
  </si>
  <si>
    <t>3-year</t>
  </si>
  <si>
    <t>5-year</t>
  </si>
  <si>
    <t>7-year</t>
  </si>
  <si>
    <t>10-year</t>
  </si>
  <si>
    <t>Assumes all assets are owned 6 months in the first and last 6 years of life</t>
  </si>
  <si>
    <t>Table 11-1  MACRS Percentages</t>
  </si>
  <si>
    <t>Asset Class:</t>
  </si>
  <si>
    <t>3-Year</t>
  </si>
  <si>
    <t>5-Year</t>
  </si>
  <si>
    <t>7-Year</t>
  </si>
  <si>
    <t>10-Year</t>
  </si>
  <si>
    <t>Depn</t>
  </si>
  <si>
    <t>Asset Cost:</t>
  </si>
  <si>
    <t>Using the example problem, calculate the initial outlay on the Init Outlay tab.</t>
  </si>
  <si>
    <t xml:space="preserve">Set up and calculate the annual net cash flows for the example problem. </t>
  </si>
  <si>
    <t>for the new and old assets.</t>
  </si>
  <si>
    <t>Use the  = VLOOKUP function to compute the depreciation</t>
  </si>
  <si>
    <t>Change in Revenue</t>
  </si>
  <si>
    <t>Change in Costs</t>
  </si>
  <si>
    <t>Change in Depn</t>
  </si>
  <si>
    <t>Annual Revenue</t>
  </si>
  <si>
    <t>Annual Costs</t>
  </si>
  <si>
    <t>New</t>
  </si>
  <si>
    <t>Old</t>
  </si>
  <si>
    <t>Other Costs</t>
  </si>
  <si>
    <t>Old Depreciation</t>
  </si>
  <si>
    <t>New Depreciation</t>
  </si>
  <si>
    <t>Change</t>
  </si>
  <si>
    <t>Total Costs</t>
  </si>
  <si>
    <t>Chg in Taxable Income</t>
  </si>
  <si>
    <t>Chg in Taxes</t>
  </si>
  <si>
    <t>Chg in Net Income</t>
  </si>
  <si>
    <t>Reverse Chg in Depn</t>
  </si>
  <si>
    <t>Incremental Terminal Cash Flow</t>
  </si>
  <si>
    <t>The incremental terminal cash flow is made up of the following</t>
  </si>
  <si>
    <t>Net Operating Cash Flow</t>
  </si>
  <si>
    <t>Incremental recovered working capital</t>
  </si>
  <si>
    <t>Incremental after-tax salvage values</t>
  </si>
  <si>
    <t>This is the REVERSE of the incremental working capital investment at t=0</t>
  </si>
  <si>
    <t xml:space="preserve">The ATSV needs to be computed SEPARATELY for the old and the new </t>
  </si>
  <si>
    <t>asset and THEN the difference between the new and the old ATSV</t>
  </si>
  <si>
    <t>can be calculated.</t>
  </si>
  <si>
    <t>ATSV on NEW asset:</t>
  </si>
  <si>
    <t>BTSV</t>
  </si>
  <si>
    <t>Book Value</t>
  </si>
  <si>
    <t>Original Cost</t>
  </si>
  <si>
    <t xml:space="preserve"> - Total Depreciation</t>
  </si>
  <si>
    <t>Gain(Loss)</t>
  </si>
  <si>
    <t>Tax Effect</t>
  </si>
  <si>
    <t>Tax Effect on Sale</t>
  </si>
  <si>
    <t>= Gain(Loss) x (-1)(Tax Rate)</t>
  </si>
  <si>
    <t>.+</t>
  </si>
  <si>
    <t>ATSV</t>
  </si>
  <si>
    <t>ATSV on OLD asset:</t>
  </si>
  <si>
    <t>Incremental ATSV:</t>
  </si>
  <si>
    <t>Time</t>
  </si>
  <si>
    <t>Net CF</t>
  </si>
  <si>
    <t>NPV</t>
  </si>
  <si>
    <t>Required Return</t>
  </si>
  <si>
    <t>IRR</t>
  </si>
  <si>
    <t>Set up and calculate the incremental terminal cash flows</t>
  </si>
  <si>
    <t>Calculate the NPV and IRR for the replacement project.</t>
  </si>
  <si>
    <t>Make a graph of the NPV profile for the project.</t>
  </si>
  <si>
    <t>Replaced machine's residual value after 5 more years of use is $3,000.</t>
  </si>
  <si>
    <t>New machine will be depreciated as a 3-year MACRS-class asset</t>
  </si>
  <si>
    <t>Old Machine:</t>
  </si>
  <si>
    <t>Original Price</t>
  </si>
  <si>
    <t>Current Value</t>
  </si>
  <si>
    <t>Expected value in 5 years</t>
  </si>
  <si>
    <t>Annual Depreciation (SL)</t>
  </si>
  <si>
    <t>New Machine:</t>
  </si>
  <si>
    <t>Annual Cash Expenses</t>
  </si>
  <si>
    <t>Installation Expenses</t>
  </si>
  <si>
    <t>Additional Working Capital</t>
  </si>
  <si>
    <t>General:</t>
  </si>
  <si>
    <t>Tax Rate</t>
  </si>
  <si>
    <t>Required Rate of Return</t>
  </si>
  <si>
    <t>INPUTS</t>
  </si>
  <si>
    <t>OUTPUTS</t>
  </si>
  <si>
    <t>Net Present Value</t>
  </si>
  <si>
    <t>Internal Rate of Return</t>
  </si>
  <si>
    <t>New machine costs $100,000</t>
  </si>
  <si>
    <t>To be included in the capital budgeting analysis procedure, an income/expense</t>
  </si>
</sst>
</file>

<file path=xl/styles.xml><?xml version="1.0" encoding="utf-8"?>
<styleSheet xmlns="http://schemas.openxmlformats.org/spreadsheetml/2006/main">
  <numFmts count="5">
    <numFmt numFmtId="6" formatCode="&quot;$&quot;#,##0_);[Red]\(&quot;$&quot;#,##0\)"/>
    <numFmt numFmtId="8" formatCode="&quot;$&quot;#,##0.00_);[Red]\(&quot;$&quot;#,##0.00\)"/>
    <numFmt numFmtId="41" formatCode="_(* #,##0_);_(* \(#,##0\);_(* &quot;-&quot;_);_(@_)"/>
    <numFmt numFmtId="44" formatCode="_(&quot;$&quot;* #,##0.00_);_(&quot;$&quot;* \(#,##0.00\);_(&quot;$&quot;* &quot;-&quot;??_);_(@_)"/>
    <numFmt numFmtId="164" formatCode="0.0%"/>
  </numFmts>
  <fonts count="17">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11"/>
      <color rgb="FF002060"/>
      <name val="Calibri"/>
      <family val="2"/>
      <scheme val="minor"/>
    </font>
    <font>
      <u val="singleAccounting"/>
      <sz val="11"/>
      <color theme="1"/>
      <name val="Calibri"/>
      <family val="2"/>
      <scheme val="minor"/>
    </font>
    <font>
      <b/>
      <u val="singleAccounting"/>
      <sz val="11"/>
      <color theme="1"/>
      <name val="Calibri"/>
      <family val="2"/>
      <scheme val="minor"/>
    </font>
    <font>
      <u val="singleAccounting"/>
      <sz val="11"/>
      <color theme="1"/>
      <name val="Calibri"/>
      <family val="2"/>
    </font>
    <font>
      <u val="singleAccounting"/>
      <sz val="12.65"/>
      <color theme="1"/>
      <name val="Calibri"/>
      <family val="2"/>
    </font>
    <font>
      <u val="singleAccounting"/>
      <sz val="11"/>
      <color rgb="FFFF0000"/>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11"/>
      <color theme="0"/>
      <name val="Calibri"/>
      <family val="2"/>
      <scheme val="minor"/>
    </font>
    <font>
      <b/>
      <u/>
      <sz val="11"/>
      <color theme="1"/>
      <name val="Calibri"/>
      <family val="2"/>
      <scheme val="minor"/>
    </font>
    <font>
      <b/>
      <sz val="16"/>
      <color theme="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rgb="FF00206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3">
    <xf numFmtId="0" fontId="0" fillId="0" borderId="0" xfId="0"/>
    <xf numFmtId="0" fontId="1" fillId="0" borderId="0" xfId="0" applyFont="1"/>
    <xf numFmtId="41" fontId="0" fillId="0" borderId="0" xfId="0" applyNumberFormat="1"/>
    <xf numFmtId="41" fontId="0" fillId="0" borderId="0" xfId="0" quotePrefix="1" applyNumberFormat="1"/>
    <xf numFmtId="41" fontId="0" fillId="0" borderId="0" xfId="0" applyNumberFormat="1" applyFont="1"/>
    <xf numFmtId="41" fontId="6" fillId="0" borderId="0" xfId="0" applyNumberFormat="1" applyFont="1"/>
    <xf numFmtId="41" fontId="1" fillId="0" borderId="0" xfId="0" applyNumberFormat="1" applyFont="1"/>
    <xf numFmtId="41" fontId="7" fillId="0" borderId="0" xfId="0" applyNumberFormat="1" applyFont="1"/>
    <xf numFmtId="41" fontId="0" fillId="0" borderId="0" xfId="0" applyNumberFormat="1" applyAlignment="1">
      <alignment horizontal="left" indent="1"/>
    </xf>
    <xf numFmtId="41" fontId="1" fillId="0" borderId="0" xfId="0" applyNumberFormat="1" applyFont="1" applyAlignment="1">
      <alignment horizontal="left" indent="2"/>
    </xf>
    <xf numFmtId="0" fontId="0" fillId="0" borderId="0" xfId="0" applyAlignment="1">
      <alignment horizontal="left" indent="1"/>
    </xf>
    <xf numFmtId="0" fontId="0" fillId="0" borderId="0" xfId="0" applyAlignment="1">
      <alignment horizontal="left" indent="2"/>
    </xf>
    <xf numFmtId="41" fontId="4" fillId="0" borderId="0" xfId="0" applyNumberFormat="1" applyFont="1"/>
    <xf numFmtId="41" fontId="8" fillId="0" borderId="0" xfId="0" applyNumberFormat="1" applyFont="1"/>
    <xf numFmtId="9" fontId="6" fillId="0" borderId="0" xfId="1" applyFont="1"/>
    <xf numFmtId="41" fontId="5" fillId="2" borderId="1" xfId="0" applyNumberFormat="1" applyFont="1" applyFill="1" applyBorder="1"/>
    <xf numFmtId="41" fontId="0" fillId="2" borderId="2" xfId="0" applyNumberFormat="1" applyFill="1" applyBorder="1"/>
    <xf numFmtId="41" fontId="0" fillId="2" borderId="3" xfId="0" applyNumberFormat="1" applyFill="1" applyBorder="1"/>
    <xf numFmtId="41" fontId="0" fillId="2" borderId="4" xfId="0" applyNumberFormat="1" applyFill="1" applyBorder="1"/>
    <xf numFmtId="41" fontId="0" fillId="2" borderId="0" xfId="0" applyNumberFormat="1" applyFill="1" applyBorder="1"/>
    <xf numFmtId="41" fontId="0" fillId="2" borderId="5" xfId="0" applyNumberFormat="1" applyFill="1" applyBorder="1"/>
    <xf numFmtId="41" fontId="0" fillId="2" borderId="4" xfId="0" quotePrefix="1" applyNumberFormat="1" applyFill="1" applyBorder="1" applyAlignment="1">
      <alignment horizontal="center"/>
    </xf>
    <xf numFmtId="41" fontId="0" fillId="2" borderId="4" xfId="0" quotePrefix="1" applyNumberFormat="1" applyFill="1" applyBorder="1" applyAlignment="1">
      <alignment horizontal="center" vertical="center"/>
    </xf>
    <xf numFmtId="41" fontId="6" fillId="2" borderId="0" xfId="0" applyNumberFormat="1" applyFont="1" applyFill="1" applyBorder="1"/>
    <xf numFmtId="41" fontId="0" fillId="2" borderId="6" xfId="0" applyNumberFormat="1" applyFill="1" applyBorder="1"/>
    <xf numFmtId="41" fontId="1" fillId="2" borderId="7" xfId="0" applyNumberFormat="1" applyFont="1" applyFill="1" applyBorder="1"/>
    <xf numFmtId="41" fontId="1" fillId="2" borderId="8" xfId="0" applyNumberFormat="1" applyFont="1" applyFill="1" applyBorder="1"/>
    <xf numFmtId="41" fontId="0" fillId="0" borderId="7" xfId="0" applyNumberFormat="1" applyBorder="1"/>
    <xf numFmtId="41" fontId="7" fillId="0" borderId="0" xfId="0" applyNumberFormat="1" applyFont="1" applyAlignment="1">
      <alignment horizontal="center"/>
    </xf>
    <xf numFmtId="8" fontId="2" fillId="0" borderId="0" xfId="0" quotePrefix="1" applyNumberFormat="1" applyFont="1"/>
    <xf numFmtId="10" fontId="0" fillId="0" borderId="9" xfId="1" applyNumberFormat="1" applyFont="1" applyBorder="1"/>
    <xf numFmtId="0" fontId="1" fillId="0" borderId="10" xfId="0" applyFont="1" applyBorder="1" applyAlignment="1">
      <alignment horizontal="center"/>
    </xf>
    <xf numFmtId="10" fontId="0" fillId="0" borderId="11" xfId="1" applyNumberFormat="1" applyFont="1" applyBorder="1"/>
    <xf numFmtId="0" fontId="1" fillId="0" borderId="12" xfId="0" applyFont="1" applyBorder="1" applyAlignment="1">
      <alignment horizontal="center"/>
    </xf>
    <xf numFmtId="10" fontId="0" fillId="0" borderId="14" xfId="1" applyNumberFormat="1" applyFont="1" applyBorder="1"/>
    <xf numFmtId="0" fontId="1" fillId="0" borderId="15" xfId="0" applyFont="1" applyBorder="1" applyAlignment="1">
      <alignment horizontal="center"/>
    </xf>
    <xf numFmtId="10" fontId="0" fillId="0" borderId="16" xfId="1" applyNumberFormat="1" applyFont="1" applyBorder="1"/>
    <xf numFmtId="10" fontId="0" fillId="0" borderId="17" xfId="1" applyNumberFormat="1" applyFont="1" applyBorder="1"/>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10" fontId="0" fillId="3" borderId="9" xfId="1" applyNumberFormat="1" applyFont="1" applyFill="1" applyBorder="1"/>
    <xf numFmtId="10" fontId="0" fillId="3" borderId="13" xfId="1" applyNumberFormat="1" applyFont="1" applyFill="1" applyBorder="1"/>
    <xf numFmtId="6" fontId="4" fillId="0" borderId="0" xfId="0" applyNumberFormat="1" applyFont="1"/>
    <xf numFmtId="0" fontId="4" fillId="0" borderId="0" xfId="0" applyFont="1"/>
    <xf numFmtId="0" fontId="12" fillId="0" borderId="15"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44" fontId="13" fillId="0" borderId="16" xfId="2" applyFont="1" applyBorder="1"/>
    <xf numFmtId="44" fontId="13" fillId="3" borderId="9" xfId="2" applyFont="1" applyFill="1" applyBorder="1"/>
    <xf numFmtId="44" fontId="13" fillId="3" borderId="13" xfId="2" applyFont="1" applyFill="1" applyBorder="1"/>
    <xf numFmtId="8" fontId="0" fillId="0" borderId="0" xfId="0" applyNumberFormat="1"/>
    <xf numFmtId="41" fontId="10" fillId="0" borderId="0" xfId="0" applyNumberFormat="1" applyFont="1"/>
    <xf numFmtId="41" fontId="0" fillId="0" borderId="21" xfId="0" applyNumberFormat="1" applyBorder="1"/>
    <xf numFmtId="41" fontId="0" fillId="2" borderId="7" xfId="0" applyNumberFormat="1" applyFill="1" applyBorder="1"/>
    <xf numFmtId="41" fontId="1" fillId="2" borderId="7" xfId="0" applyNumberFormat="1" applyFont="1" applyFill="1" applyBorder="1" applyAlignment="1">
      <alignment horizontal="center"/>
    </xf>
    <xf numFmtId="0" fontId="1" fillId="2" borderId="7" xfId="0" applyNumberFormat="1" applyFont="1" applyFill="1" applyBorder="1" applyAlignment="1">
      <alignment horizontal="center"/>
    </xf>
    <xf numFmtId="41" fontId="1" fillId="0" borderId="7" xfId="0" applyNumberFormat="1" applyFont="1" applyBorder="1"/>
    <xf numFmtId="0" fontId="1" fillId="0" borderId="0" xfId="0" applyFont="1" applyAlignment="1">
      <alignment horizontal="center"/>
    </xf>
    <xf numFmtId="0" fontId="15" fillId="0" borderId="0" xfId="0" applyFont="1" applyAlignment="1">
      <alignment horizontal="center"/>
    </xf>
    <xf numFmtId="9" fontId="0" fillId="0" borderId="0" xfId="0" applyNumberFormat="1"/>
    <xf numFmtId="164" fontId="0" fillId="0" borderId="0" xfId="0" applyNumberFormat="1"/>
    <xf numFmtId="9" fontId="4" fillId="0" borderId="0" xfId="0" applyNumberFormat="1" applyFont="1"/>
    <xf numFmtId="41" fontId="2" fillId="0" borderId="0" xfId="0" applyNumberFormat="1" applyFont="1"/>
    <xf numFmtId="9" fontId="0" fillId="0" borderId="7" xfId="0" applyNumberFormat="1" applyFont="1" applyBorder="1"/>
    <xf numFmtId="41" fontId="0" fillId="2" borderId="5" xfId="0" applyNumberFormat="1" applyFont="1" applyFill="1" applyBorder="1"/>
    <xf numFmtId="41" fontId="6" fillId="2" borderId="5" xfId="0" applyNumberFormat="1" applyFont="1" applyFill="1" applyBorder="1"/>
    <xf numFmtId="2" fontId="0" fillId="0" borderId="0" xfId="0" applyNumberFormat="1"/>
    <xf numFmtId="41" fontId="16" fillId="4" borderId="0" xfId="0" applyNumberFormat="1" applyFont="1" applyFill="1" applyAlignment="1">
      <alignment horizontal="center" vertical="center"/>
    </xf>
    <xf numFmtId="41" fontId="14" fillId="4" borderId="0" xfId="0" applyNumberFormat="1" applyFont="1" applyFill="1" applyAlignment="1">
      <alignment horizontal="center" vertical="center"/>
    </xf>
    <xf numFmtId="41" fontId="7" fillId="0" borderId="0" xfId="0" applyNumberFormat="1" applyFont="1" applyAlignment="1">
      <alignment horizontal="center"/>
    </xf>
    <xf numFmtId="41" fontId="1" fillId="0" borderId="0" xfId="0" applyNumberFormat="1" applyFont="1" applyAlignment="1">
      <alignment horizontal="center"/>
    </xf>
    <xf numFmtId="0" fontId="11" fillId="0" borderId="7"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25400</xdr:rowOff>
    </xdr:from>
    <xdr:to>
      <xdr:col>10</xdr:col>
      <xdr:colOff>419100</xdr:colOff>
      <xdr:row>24</xdr:row>
      <xdr:rowOff>57978</xdr:rowOff>
    </xdr:to>
    <xdr:sp macro="" textlink="">
      <xdr:nvSpPr>
        <xdr:cNvPr id="2" name="TextBox 1"/>
        <xdr:cNvSpPr txBox="1"/>
      </xdr:nvSpPr>
      <xdr:spPr>
        <a:xfrm>
          <a:off x="182217" y="215900"/>
          <a:ext cx="5562600" cy="44140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5 years old,originally had an expected life of 10 years, is being depreciated using the straight-line method from $40,000 down to $0 and can now be sold for $22,000. It takes one person to operate the machine and he earns $29,000 per year in salary and benefits. </a:t>
          </a:r>
          <a:r>
            <a:rPr lang="en-US" sz="1100" b="1" baseline="0"/>
            <a:t>If the old machine is used for 5 more years instead of being replaced now, it is expected to have a $3,000 residual value at that time. (Added to problem)</a:t>
          </a:r>
        </a:p>
        <a:p>
          <a:endParaRPr lang="en-US" sz="1100" baseline="0"/>
        </a:p>
        <a:p>
          <a:r>
            <a:rPr lang="en-US" sz="1100" baseline="0"/>
            <a:t>The annual costs of maintenance and defects on the old machine are $6,000 and $4,000 respesctively. The replacement machine being considered has a purchase price of </a:t>
          </a:r>
          <a:r>
            <a:rPr lang="en-US" sz="1100" b="1" baseline="0"/>
            <a:t>$100,000 </a:t>
          </a:r>
          <a:r>
            <a:rPr lang="en-US" sz="1100" baseline="0"/>
            <a:t>and an expected salvage value of $15,000 at the end of its 5-year life. There will also be shipping and installation expenses of $6,000. Because the new machine would work faster, investment in raw materials would increase by a total of $3,000. The company expects that annual maintenance costs on the new machine will be $5,000 while defects will cost $2,000.</a:t>
          </a:r>
        </a:p>
        <a:p>
          <a:r>
            <a:rPr lang="en-US" sz="1100" b="1" baseline="0"/>
            <a:t>The new machine will be depreciated as a 3-year MACRS-class asset. (Added to problem)</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$5,000 and determined that existing facilities could support this new machine with no other changes. In order to purchase the new machine, the company would have to take on new debt of $30,000 at 10% interest, resulting in increased interest expense of $3,000 per year. The required rate of return for this project is 15% and the company's marginal tax rate is 34%. Furthermore, management has determined that the maximum allowable time to recover its investment is three years. Is this project acceptable?</a:t>
          </a:r>
        </a:p>
        <a:p>
          <a:endParaRPr lang="en-US" sz="1100" baseline="0"/>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18</xdr:row>
      <xdr:rowOff>104776</xdr:rowOff>
    </xdr:from>
    <xdr:to>
      <xdr:col>7</xdr:col>
      <xdr:colOff>523875</xdr:colOff>
      <xdr:row>18</xdr:row>
      <xdr:rowOff>114301</xdr:rowOff>
    </xdr:to>
    <xdr:cxnSp macro="">
      <xdr:nvCxnSpPr>
        <xdr:cNvPr id="3" name="Straight Arrow Connector 2"/>
        <xdr:cNvCxnSpPr/>
      </xdr:nvCxnSpPr>
      <xdr:spPr>
        <a:xfrm rot="10800000">
          <a:off x="3790950"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20</xdr:row>
      <xdr:rowOff>161925</xdr:rowOff>
    </xdr:from>
    <xdr:to>
      <xdr:col>7</xdr:col>
      <xdr:colOff>495300</xdr:colOff>
      <xdr:row>20</xdr:row>
      <xdr:rowOff>171450</xdr:rowOff>
    </xdr:to>
    <xdr:cxnSp macro="">
      <xdr:nvCxnSpPr>
        <xdr:cNvPr id="4" name="Straight Arrow Connector 3"/>
        <xdr:cNvCxnSpPr/>
      </xdr:nvCxnSpPr>
      <xdr:spPr>
        <a:xfrm rot="10800000">
          <a:off x="3762375"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29</xdr:row>
      <xdr:rowOff>104776</xdr:rowOff>
    </xdr:from>
    <xdr:to>
      <xdr:col>7</xdr:col>
      <xdr:colOff>523875</xdr:colOff>
      <xdr:row>29</xdr:row>
      <xdr:rowOff>114301</xdr:rowOff>
    </xdr:to>
    <xdr:cxnSp macro="">
      <xdr:nvCxnSpPr>
        <xdr:cNvPr id="5" name="Straight Arrow Connector 4"/>
        <xdr:cNvCxnSpPr/>
      </xdr:nvCxnSpPr>
      <xdr:spPr>
        <a:xfrm rot="10800000">
          <a:off x="3609975"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31</xdr:row>
      <xdr:rowOff>161925</xdr:rowOff>
    </xdr:from>
    <xdr:to>
      <xdr:col>7</xdr:col>
      <xdr:colOff>495300</xdr:colOff>
      <xdr:row>31</xdr:row>
      <xdr:rowOff>171450</xdr:rowOff>
    </xdr:to>
    <xdr:cxnSp macro="">
      <xdr:nvCxnSpPr>
        <xdr:cNvPr id="6" name="Straight Arrow Connector 5"/>
        <xdr:cNvCxnSpPr/>
      </xdr:nvCxnSpPr>
      <xdr:spPr>
        <a:xfrm rot="10800000">
          <a:off x="3581400"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2:E53"/>
  <sheetViews>
    <sheetView showGridLines="0" topLeftCell="A37" zoomScale="145" zoomScaleNormal="145" workbookViewId="0">
      <selection activeCell="A30" sqref="A30"/>
    </sheetView>
  </sheetViews>
  <sheetFormatPr defaultRowHeight="15"/>
  <cols>
    <col min="1" max="2" width="3.140625" customWidth="1"/>
    <col min="3" max="3" width="2.85546875" customWidth="1"/>
    <col min="4" max="4" width="2.7109375" customWidth="1"/>
  </cols>
  <sheetData>
    <row r="2" spans="2:4">
      <c r="B2" t="s">
        <v>4</v>
      </c>
    </row>
    <row r="3" spans="2:4">
      <c r="C3" t="s">
        <v>0</v>
      </c>
    </row>
    <row r="4" spans="2:4" ht="7.5" customHeight="1"/>
    <row r="5" spans="2:4">
      <c r="C5" t="s">
        <v>5</v>
      </c>
    </row>
    <row r="6" spans="2:4">
      <c r="D6" t="s">
        <v>2</v>
      </c>
    </row>
    <row r="7" spans="2:4">
      <c r="C7" t="s">
        <v>6</v>
      </c>
    </row>
    <row r="8" spans="2:4">
      <c r="D8" t="s">
        <v>1</v>
      </c>
    </row>
    <row r="9" spans="2:4">
      <c r="C9" t="s">
        <v>7</v>
      </c>
    </row>
    <row r="10" spans="2:4">
      <c r="D10" t="s">
        <v>3</v>
      </c>
    </row>
    <row r="11" spans="2:4">
      <c r="C11" t="s">
        <v>8</v>
      </c>
    </row>
    <row r="13" spans="2:4">
      <c r="B13" s="1" t="s">
        <v>9</v>
      </c>
    </row>
    <row r="14" spans="2:4" ht="7.5" customHeight="1"/>
    <row r="15" spans="2:4">
      <c r="C15" t="s">
        <v>204</v>
      </c>
    </row>
    <row r="16" spans="2:4">
      <c r="C16" t="s">
        <v>10</v>
      </c>
    </row>
    <row r="17" spans="3:5" ht="6.6" customHeight="1"/>
    <row r="18" spans="3:5" ht="17.100000000000001" customHeight="1">
      <c r="D18" t="s">
        <v>14</v>
      </c>
    </row>
    <row r="19" spans="3:5" ht="17.100000000000001" customHeight="1">
      <c r="E19" t="s">
        <v>13</v>
      </c>
    </row>
    <row r="20" spans="3:5">
      <c r="D20" t="s">
        <v>12</v>
      </c>
    </row>
    <row r="21" spans="3:5">
      <c r="E21" t="s">
        <v>11</v>
      </c>
    </row>
    <row r="22" spans="3:5">
      <c r="D22" t="s">
        <v>16</v>
      </c>
    </row>
    <row r="23" spans="3:5">
      <c r="E23" t="s">
        <v>15</v>
      </c>
    </row>
    <row r="25" spans="3:5">
      <c r="C25" t="s">
        <v>17</v>
      </c>
    </row>
    <row r="26" spans="3:5" ht="4.5" customHeight="1"/>
    <row r="27" spans="3:5">
      <c r="D27" t="s">
        <v>20</v>
      </c>
    </row>
    <row r="28" spans="3:5">
      <c r="E28" t="s">
        <v>18</v>
      </c>
    </row>
    <row r="29" spans="3:5">
      <c r="E29" t="s">
        <v>19</v>
      </c>
    </row>
    <row r="30" spans="3:5">
      <c r="D30" t="s">
        <v>22</v>
      </c>
    </row>
    <row r="31" spans="3:5">
      <c r="E31" t="s">
        <v>23</v>
      </c>
    </row>
    <row r="32" spans="3:5">
      <c r="E32" t="s">
        <v>24</v>
      </c>
    </row>
    <row r="33" spans="3:5">
      <c r="E33" t="s">
        <v>21</v>
      </c>
    </row>
    <row r="35" spans="3:5">
      <c r="C35" t="s">
        <v>25</v>
      </c>
    </row>
    <row r="36" spans="3:5" ht="6.95" customHeight="1"/>
    <row r="37" spans="3:5">
      <c r="D37" t="s">
        <v>28</v>
      </c>
    </row>
    <row r="38" spans="3:5">
      <c r="E38" t="s">
        <v>26</v>
      </c>
    </row>
    <row r="39" spans="3:5">
      <c r="E39" t="s">
        <v>27</v>
      </c>
    </row>
    <row r="40" spans="3:5">
      <c r="D40" t="s">
        <v>29</v>
      </c>
    </row>
    <row r="41" spans="3:5">
      <c r="D41" t="s">
        <v>30</v>
      </c>
    </row>
    <row r="43" spans="3:5">
      <c r="C43" t="s">
        <v>135</v>
      </c>
    </row>
    <row r="44" spans="3:5" ht="6.6" customHeight="1"/>
    <row r="45" spans="3:5">
      <c r="C45" t="s">
        <v>136</v>
      </c>
    </row>
    <row r="46" spans="3:5">
      <c r="D46" t="s">
        <v>138</v>
      </c>
    </row>
    <row r="47" spans="3:5">
      <c r="E47" t="s">
        <v>137</v>
      </c>
    </row>
    <row r="49" spans="3:3">
      <c r="C49" t="s">
        <v>182</v>
      </c>
    </row>
    <row r="51" spans="3:3">
      <c r="C51" t="s">
        <v>183</v>
      </c>
    </row>
    <row r="53" spans="3:3">
      <c r="C53" t="s">
        <v>184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C27:C45"/>
  <sheetViews>
    <sheetView topLeftCell="A5" zoomScale="115" zoomScaleNormal="115" workbookViewId="0">
      <selection activeCell="C35" sqref="C35"/>
    </sheetView>
  </sheetViews>
  <sheetFormatPr defaultRowHeight="15"/>
  <cols>
    <col min="1" max="1" width="2.7109375" customWidth="1"/>
    <col min="2" max="2" width="3.5703125" customWidth="1"/>
  </cols>
  <sheetData>
    <row r="27" spans="3:3">
      <c r="C27" t="s">
        <v>56</v>
      </c>
    </row>
    <row r="29" spans="3:3">
      <c r="C29" t="s">
        <v>96</v>
      </c>
    </row>
    <row r="30" spans="3:3">
      <c r="C30" t="s">
        <v>44</v>
      </c>
    </row>
    <row r="31" spans="3:3">
      <c r="C31" t="s">
        <v>185</v>
      </c>
    </row>
    <row r="32" spans="3:3">
      <c r="C32" t="s">
        <v>45</v>
      </c>
    </row>
    <row r="33" spans="3:3">
      <c r="C33" t="s">
        <v>95</v>
      </c>
    </row>
    <row r="34" spans="3:3">
      <c r="C34" t="s">
        <v>203</v>
      </c>
    </row>
    <row r="35" spans="3:3">
      <c r="C35" t="s">
        <v>46</v>
      </c>
    </row>
    <row r="36" spans="3:3">
      <c r="C36" t="s">
        <v>47</v>
      </c>
    </row>
    <row r="37" spans="3:3">
      <c r="C37" t="s">
        <v>48</v>
      </c>
    </row>
    <row r="38" spans="3:3">
      <c r="C38" t="s">
        <v>49</v>
      </c>
    </row>
    <row r="39" spans="3:3">
      <c r="C39" t="s">
        <v>186</v>
      </c>
    </row>
    <row r="40" spans="3:3">
      <c r="C40" t="s">
        <v>50</v>
      </c>
    </row>
    <row r="41" spans="3:3">
      <c r="C41" t="s">
        <v>51</v>
      </c>
    </row>
    <row r="42" spans="3:3">
      <c r="C42" t="s">
        <v>52</v>
      </c>
    </row>
    <row r="43" spans="3:3">
      <c r="C43" t="s">
        <v>53</v>
      </c>
    </row>
    <row r="44" spans="3:3">
      <c r="C44" t="s">
        <v>54</v>
      </c>
    </row>
    <row r="45" spans="3:3">
      <c r="C45" t="s">
        <v>55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3:J21"/>
  <sheetViews>
    <sheetView zoomScale="115" zoomScaleNormal="115" workbookViewId="0">
      <selection activeCell="D8" sqref="D8"/>
    </sheetView>
  </sheetViews>
  <sheetFormatPr defaultColWidth="9.140625" defaultRowHeight="15"/>
  <cols>
    <col min="1" max="1" width="4.140625" style="2" customWidth="1"/>
    <col min="2" max="2" width="6.28515625" style="2" customWidth="1"/>
    <col min="3" max="3" width="27" style="2" customWidth="1"/>
    <col min="4" max="4" width="11" style="2" customWidth="1"/>
    <col min="5" max="5" width="4.140625" style="2" customWidth="1"/>
    <col min="6" max="6" width="4.85546875" style="2" customWidth="1"/>
    <col min="7" max="7" width="26.85546875" style="2" customWidth="1"/>
    <col min="8" max="8" width="9.140625" style="2"/>
    <col min="9" max="9" width="2.7109375" style="2" customWidth="1"/>
    <col min="10" max="16384" width="9.140625" style="2"/>
  </cols>
  <sheetData>
    <row r="3" spans="2:10" ht="27.75" customHeight="1">
      <c r="B3" s="68" t="s">
        <v>199</v>
      </c>
      <c r="C3" s="69"/>
      <c r="D3" s="69"/>
      <c r="E3" s="69"/>
      <c r="F3" s="69"/>
      <c r="G3" s="69"/>
      <c r="H3" s="69"/>
    </row>
    <row r="5" spans="2:10" s="6" customFormat="1">
      <c r="B5" s="6" t="s">
        <v>187</v>
      </c>
      <c r="F5" s="6" t="s">
        <v>192</v>
      </c>
      <c r="H5" s="63"/>
    </row>
    <row r="6" spans="2:10" ht="7.5" customHeight="1">
      <c r="H6" s="12"/>
    </row>
    <row r="7" spans="2:10">
      <c r="C7" s="2" t="s">
        <v>188</v>
      </c>
      <c r="D7" s="12">
        <v>40000</v>
      </c>
      <c r="G7" s="2" t="s">
        <v>188</v>
      </c>
      <c r="H7" s="12">
        <v>75000</v>
      </c>
    </row>
    <row r="8" spans="2:10">
      <c r="C8" s="2" t="s">
        <v>189</v>
      </c>
      <c r="D8" s="12">
        <v>22000</v>
      </c>
      <c r="G8" s="2" t="s">
        <v>194</v>
      </c>
      <c r="H8" s="12">
        <v>6000</v>
      </c>
    </row>
    <row r="9" spans="2:10">
      <c r="C9" s="2" t="s">
        <v>190</v>
      </c>
      <c r="D9" s="12">
        <v>3000</v>
      </c>
      <c r="G9" s="2" t="s">
        <v>195</v>
      </c>
      <c r="H9" s="12">
        <v>3000</v>
      </c>
      <c r="J9" s="2" t="s">
        <v>40</v>
      </c>
    </row>
    <row r="10" spans="2:10">
      <c r="C10" s="2" t="s">
        <v>191</v>
      </c>
      <c r="D10" s="12">
        <v>4000</v>
      </c>
      <c r="G10" s="2" t="s">
        <v>190</v>
      </c>
      <c r="H10" s="12">
        <v>15000</v>
      </c>
      <c r="J10" s="2" t="s">
        <v>41</v>
      </c>
    </row>
    <row r="11" spans="2:10">
      <c r="C11" s="2" t="s">
        <v>193</v>
      </c>
      <c r="D11" s="12">
        <v>39000</v>
      </c>
      <c r="G11" s="2" t="s">
        <v>193</v>
      </c>
      <c r="H11" s="12">
        <v>7000</v>
      </c>
      <c r="J11" s="2" t="s">
        <v>42</v>
      </c>
    </row>
    <row r="12" spans="2:10">
      <c r="D12" s="12"/>
      <c r="J12" s="2" t="s">
        <v>43</v>
      </c>
    </row>
    <row r="13" spans="2:10">
      <c r="B13" s="6" t="s">
        <v>196</v>
      </c>
      <c r="D13" s="12"/>
    </row>
    <row r="14" spans="2:10" ht="8.25" customHeight="1">
      <c r="D14" s="12"/>
    </row>
    <row r="15" spans="2:10">
      <c r="C15" s="2" t="s">
        <v>197</v>
      </c>
      <c r="D15" s="62">
        <v>0.34</v>
      </c>
    </row>
    <row r="16" spans="2:10">
      <c r="C16" s="2" t="s">
        <v>198</v>
      </c>
      <c r="D16" s="62">
        <v>0.15</v>
      </c>
    </row>
    <row r="18" spans="2:8" ht="30" customHeight="1">
      <c r="B18" s="68" t="s">
        <v>200</v>
      </c>
      <c r="C18" s="69"/>
      <c r="D18" s="69"/>
      <c r="E18" s="69"/>
      <c r="F18" s="69"/>
      <c r="G18" s="69"/>
      <c r="H18" s="69"/>
    </row>
    <row r="20" spans="2:8">
      <c r="C20" s="2" t="s">
        <v>201</v>
      </c>
    </row>
    <row r="21" spans="2:8">
      <c r="C21" s="2" t="s">
        <v>202</v>
      </c>
    </row>
  </sheetData>
  <mergeCells count="2">
    <mergeCell ref="B3:H3"/>
    <mergeCell ref="B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I34"/>
  <sheetViews>
    <sheetView topLeftCell="E3" zoomScale="145" zoomScaleNormal="145" workbookViewId="0">
      <selection activeCell="K9" sqref="K9"/>
    </sheetView>
  </sheetViews>
  <sheetFormatPr defaultColWidth="9.140625" defaultRowHeight="15"/>
  <cols>
    <col min="1" max="1" width="4.5703125" style="2" customWidth="1"/>
    <col min="2" max="2" width="5.140625" style="2" customWidth="1"/>
    <col min="3" max="3" width="47.140625" style="2" customWidth="1"/>
    <col min="4" max="4" width="9.140625" style="2"/>
    <col min="5" max="5" width="7.42578125" style="2" customWidth="1"/>
    <col min="6" max="6" width="24" style="2" customWidth="1"/>
    <col min="7" max="7" width="11.140625" style="2" customWidth="1"/>
    <col min="8" max="8" width="2" style="2" customWidth="1"/>
    <col min="9" max="16384" width="9.140625" style="2"/>
  </cols>
  <sheetData>
    <row r="2" spans="2:9" ht="15.75" thickBot="1">
      <c r="F2" s="71" t="s">
        <v>106</v>
      </c>
      <c r="G2" s="71"/>
    </row>
    <row r="3" spans="2:9" ht="17.25">
      <c r="B3" s="15" t="s">
        <v>31</v>
      </c>
      <c r="C3" s="16"/>
      <c r="D3" s="17"/>
      <c r="F3" s="70" t="s">
        <v>103</v>
      </c>
      <c r="G3" s="70"/>
    </row>
    <row r="4" spans="2:9">
      <c r="B4" s="18"/>
      <c r="C4" s="19"/>
      <c r="D4" s="20"/>
      <c r="F4" s="2" t="s">
        <v>111</v>
      </c>
      <c r="G4" s="4">
        <f>Inputs!D8</f>
        <v>22000</v>
      </c>
      <c r="I4" s="3"/>
    </row>
    <row r="5" spans="2:9">
      <c r="B5" s="21" t="s">
        <v>36</v>
      </c>
      <c r="C5" s="19" t="s">
        <v>32</v>
      </c>
      <c r="D5" s="65">
        <f>-Inputs!H7</f>
        <v>-75000</v>
      </c>
      <c r="F5" s="2" t="s">
        <v>107</v>
      </c>
      <c r="G5" s="4">
        <f>Inputs!D7</f>
        <v>40000</v>
      </c>
    </row>
    <row r="6" spans="2:9">
      <c r="B6" s="21" t="s">
        <v>36</v>
      </c>
      <c r="C6" s="19" t="s">
        <v>33</v>
      </c>
      <c r="D6" s="65">
        <f>-Inputs!H8</f>
        <v>-6000</v>
      </c>
      <c r="F6" s="2" t="s">
        <v>116</v>
      </c>
      <c r="G6" s="12">
        <v>0</v>
      </c>
    </row>
    <row r="7" spans="2:9">
      <c r="B7" s="21" t="s">
        <v>36</v>
      </c>
      <c r="C7" s="19" t="s">
        <v>34</v>
      </c>
      <c r="D7" s="65">
        <v>0</v>
      </c>
      <c r="F7" s="2" t="s">
        <v>108</v>
      </c>
      <c r="G7" s="12">
        <v>10</v>
      </c>
    </row>
    <row r="8" spans="2:9">
      <c r="B8" s="22" t="s">
        <v>35</v>
      </c>
      <c r="C8" s="19" t="s">
        <v>37</v>
      </c>
      <c r="D8" s="65">
        <f>G33</f>
        <v>21320</v>
      </c>
      <c r="F8" s="2" t="s">
        <v>109</v>
      </c>
      <c r="G8" s="12">
        <v>5</v>
      </c>
    </row>
    <row r="9" spans="2:9" ht="18" thickBot="1">
      <c r="B9" s="22" t="s">
        <v>38</v>
      </c>
      <c r="C9" s="23" t="s">
        <v>39</v>
      </c>
      <c r="D9" s="66">
        <f>-Inputs!H9</f>
        <v>-3000</v>
      </c>
      <c r="F9" s="27" t="s">
        <v>110</v>
      </c>
      <c r="G9" s="64">
        <f>Inputs!D15</f>
        <v>0.34</v>
      </c>
    </row>
    <row r="10" spans="2:9" ht="15.75" thickBot="1">
      <c r="B10" s="24"/>
      <c r="C10" s="25" t="s">
        <v>105</v>
      </c>
      <c r="D10" s="26">
        <f>SUM(D5:D9)</f>
        <v>-62680</v>
      </c>
    </row>
    <row r="11" spans="2:9">
      <c r="F11" s="2" t="s">
        <v>91</v>
      </c>
      <c r="G11" s="4">
        <f>G5</f>
        <v>40000</v>
      </c>
    </row>
    <row r="12" spans="2:9" ht="17.25">
      <c r="B12" s="6"/>
      <c r="F12" s="5" t="s">
        <v>93</v>
      </c>
      <c r="G12" s="5">
        <f>G6</f>
        <v>0</v>
      </c>
    </row>
    <row r="13" spans="2:9">
      <c r="F13" s="2" t="s">
        <v>92</v>
      </c>
      <c r="G13" s="4">
        <f>G11-G12</f>
        <v>40000</v>
      </c>
    </row>
    <row r="14" spans="2:9" ht="19.5">
      <c r="F14" s="13" t="s">
        <v>97</v>
      </c>
      <c r="G14" s="5">
        <f>G7</f>
        <v>10</v>
      </c>
    </row>
    <row r="15" spans="2:9">
      <c r="F15" s="2" t="s">
        <v>94</v>
      </c>
      <c r="G15" s="4">
        <f>G13/G14</f>
        <v>4000</v>
      </c>
    </row>
    <row r="16" spans="2:9">
      <c r="G16" s="4"/>
    </row>
    <row r="17" spans="3:7">
      <c r="F17" s="2" t="s">
        <v>98</v>
      </c>
      <c r="G17" s="4">
        <f>G8</f>
        <v>5</v>
      </c>
    </row>
    <row r="18" spans="3:7" ht="17.25">
      <c r="F18" s="5" t="s">
        <v>99</v>
      </c>
      <c r="G18" s="5">
        <f>G15</f>
        <v>4000</v>
      </c>
    </row>
    <row r="19" spans="3:7">
      <c r="F19" s="2" t="s">
        <v>100</v>
      </c>
      <c r="G19" s="4">
        <f>G17*G18</f>
        <v>20000</v>
      </c>
    </row>
    <row r="20" spans="3:7">
      <c r="G20" s="4"/>
    </row>
    <row r="21" spans="3:7">
      <c r="F21" s="2" t="s">
        <v>91</v>
      </c>
      <c r="G21" s="4">
        <f>G11</f>
        <v>40000</v>
      </c>
    </row>
    <row r="22" spans="3:7" ht="17.25">
      <c r="F22" s="5" t="s">
        <v>101</v>
      </c>
      <c r="G22" s="5">
        <f>-G19</f>
        <v>-20000</v>
      </c>
    </row>
    <row r="23" spans="3:7">
      <c r="F23" s="2" t="s">
        <v>102</v>
      </c>
      <c r="G23" s="4">
        <f>G21+G22</f>
        <v>20000</v>
      </c>
    </row>
    <row r="24" spans="3:7">
      <c r="G24" s="4"/>
    </row>
    <row r="25" spans="3:7">
      <c r="F25" s="2" t="s">
        <v>76</v>
      </c>
      <c r="G25" s="4">
        <f>G23</f>
        <v>20000</v>
      </c>
    </row>
    <row r="26" spans="3:7" ht="17.25">
      <c r="F26" s="5" t="s">
        <v>87</v>
      </c>
      <c r="G26" s="5">
        <f>-G4</f>
        <v>-22000</v>
      </c>
    </row>
    <row r="27" spans="3:7">
      <c r="F27" s="2" t="s">
        <v>89</v>
      </c>
      <c r="G27" s="2">
        <f>SUM(G25:G26)</f>
        <v>-2000</v>
      </c>
    </row>
    <row r="28" spans="3:7" ht="18" customHeight="1">
      <c r="C28" s="2" t="s">
        <v>112</v>
      </c>
      <c r="F28" s="5" t="s">
        <v>88</v>
      </c>
      <c r="G28" s="14">
        <f>G9</f>
        <v>0.34</v>
      </c>
    </row>
    <row r="29" spans="3:7">
      <c r="C29" s="2" t="s">
        <v>113</v>
      </c>
      <c r="F29" s="2" t="s">
        <v>90</v>
      </c>
      <c r="G29" s="2">
        <f>G27*G28</f>
        <v>-680</v>
      </c>
    </row>
    <row r="30" spans="3:7" ht="17.25" customHeight="1"/>
    <row r="31" spans="3:7">
      <c r="C31" s="6" t="s">
        <v>114</v>
      </c>
      <c r="D31" s="3">
        <f>G4*(1-G9)+G9*(G5-(G8/G7)*G5)</f>
        <v>21320</v>
      </c>
      <c r="F31" s="2" t="s">
        <v>75</v>
      </c>
      <c r="G31" s="2">
        <f>G4</f>
        <v>22000</v>
      </c>
    </row>
    <row r="32" spans="3:7" ht="17.25">
      <c r="F32" s="5" t="s">
        <v>58</v>
      </c>
      <c r="G32" s="5">
        <f>G29</f>
        <v>-680</v>
      </c>
    </row>
    <row r="33" spans="6:7">
      <c r="F33" s="2" t="s">
        <v>104</v>
      </c>
      <c r="G33" s="2">
        <f>SUM(G31:G32)</f>
        <v>21320</v>
      </c>
    </row>
    <row r="34" spans="6:7" ht="6.95" customHeight="1"/>
  </sheetData>
  <mergeCells count="2">
    <mergeCell ref="F3:G3"/>
    <mergeCell ref="F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I21"/>
  <sheetViews>
    <sheetView workbookViewId="0">
      <selection activeCell="D10" sqref="D10"/>
    </sheetView>
  </sheetViews>
  <sheetFormatPr defaultColWidth="8.7109375" defaultRowHeight="15"/>
  <cols>
    <col min="1" max="1" width="4.5703125" style="2" customWidth="1"/>
    <col min="2" max="2" width="2.5703125" style="2" customWidth="1"/>
    <col min="3" max="3" width="24.85546875" style="2" customWidth="1"/>
    <col min="4" max="8" width="8.7109375" style="2"/>
    <col min="9" max="9" width="2.28515625" style="2" customWidth="1"/>
    <col min="10" max="16384" width="8.7109375" style="2"/>
  </cols>
  <sheetData>
    <row r="2" spans="2:9" ht="17.25">
      <c r="D2" s="28" t="s">
        <v>145</v>
      </c>
      <c r="E2" s="28" t="s">
        <v>144</v>
      </c>
    </row>
    <row r="3" spans="2:9">
      <c r="C3" s="2" t="s">
        <v>142</v>
      </c>
      <c r="D3" s="12">
        <v>0</v>
      </c>
      <c r="E3" s="12">
        <v>0</v>
      </c>
    </row>
    <row r="4" spans="2:9">
      <c r="D4" s="12"/>
      <c r="E4" s="12"/>
    </row>
    <row r="5" spans="2:9">
      <c r="C5" s="2" t="s">
        <v>143</v>
      </c>
      <c r="D5" s="12">
        <v>10000</v>
      </c>
      <c r="E5" s="12">
        <v>7000</v>
      </c>
    </row>
    <row r="6" spans="2:9" ht="17.25">
      <c r="C6" s="5" t="s">
        <v>146</v>
      </c>
      <c r="D6" s="52">
        <v>29000</v>
      </c>
      <c r="E6" s="52">
        <v>0</v>
      </c>
    </row>
    <row r="7" spans="2:9">
      <c r="C7" s="2" t="s">
        <v>150</v>
      </c>
      <c r="D7" s="4">
        <f>SUM(D5:D6)</f>
        <v>39000</v>
      </c>
      <c r="E7" s="4">
        <f>SUM(E5:E6)</f>
        <v>7000</v>
      </c>
    </row>
    <row r="8" spans="2:9" ht="15.75" thickBot="1">
      <c r="B8" s="27"/>
      <c r="C8" s="27"/>
      <c r="D8" s="27"/>
      <c r="E8" s="27"/>
      <c r="F8" s="27"/>
      <c r="G8" s="27"/>
      <c r="H8" s="27"/>
      <c r="I8" s="27"/>
    </row>
    <row r="9" spans="2:9" ht="15.75" thickBot="1">
      <c r="B9" s="54"/>
      <c r="C9" s="55" t="s">
        <v>121</v>
      </c>
      <c r="D9" s="56">
        <v>1</v>
      </c>
      <c r="E9" s="56">
        <v>2</v>
      </c>
      <c r="F9" s="56">
        <v>3</v>
      </c>
      <c r="G9" s="56">
        <v>4</v>
      </c>
      <c r="H9" s="56">
        <v>5</v>
      </c>
      <c r="I9" s="54"/>
    </row>
    <row r="10" spans="2:9">
      <c r="C10" s="4" t="s">
        <v>148</v>
      </c>
      <c r="D10" s="4"/>
      <c r="E10" s="4"/>
      <c r="F10" s="4"/>
      <c r="G10" s="4"/>
      <c r="H10" s="4"/>
    </row>
    <row r="11" spans="2:9" ht="17.25">
      <c r="C11" s="5" t="s">
        <v>147</v>
      </c>
      <c r="D11" s="5">
        <f>'Init Outlay'!$G$15</f>
        <v>4000</v>
      </c>
      <c r="E11" s="5">
        <f>D11</f>
        <v>4000</v>
      </c>
      <c r="F11" s="5">
        <f t="shared" ref="F11:H11" si="0">E11</f>
        <v>4000</v>
      </c>
      <c r="G11" s="5">
        <f t="shared" si="0"/>
        <v>4000</v>
      </c>
      <c r="H11" s="5">
        <f t="shared" si="0"/>
        <v>4000</v>
      </c>
    </row>
    <row r="12" spans="2:9" ht="15.75" thickBot="1">
      <c r="B12" s="27"/>
      <c r="C12" s="27" t="s">
        <v>149</v>
      </c>
      <c r="D12" s="27">
        <f>D10-D11</f>
        <v>-4000</v>
      </c>
      <c r="E12" s="27">
        <f t="shared" ref="E12:H12" si="1">E10-E11</f>
        <v>-4000</v>
      </c>
      <c r="F12" s="27">
        <f t="shared" si="1"/>
        <v>-4000</v>
      </c>
      <c r="G12" s="27">
        <f t="shared" si="1"/>
        <v>-4000</v>
      </c>
      <c r="H12" s="27">
        <f t="shared" si="1"/>
        <v>-4000</v>
      </c>
      <c r="I12" s="27"/>
    </row>
    <row r="13" spans="2:9" ht="2.4500000000000002" customHeight="1" thickBot="1">
      <c r="B13" s="27"/>
      <c r="C13" s="53"/>
      <c r="D13" s="53"/>
      <c r="E13" s="53"/>
      <c r="F13" s="53"/>
      <c r="G13" s="53"/>
      <c r="H13" s="53"/>
      <c r="I13" s="53"/>
    </row>
    <row r="14" spans="2:9" ht="24" customHeight="1">
      <c r="C14" s="2" t="s">
        <v>139</v>
      </c>
      <c r="D14" s="2">
        <f>E3-D3</f>
        <v>0</v>
      </c>
      <c r="E14" s="2">
        <f>D14</f>
        <v>0</v>
      </c>
      <c r="F14" s="2">
        <f t="shared" ref="F14:H14" si="2">E14</f>
        <v>0</v>
      </c>
      <c r="G14" s="2">
        <f t="shared" si="2"/>
        <v>0</v>
      </c>
      <c r="H14" s="2">
        <f t="shared" si="2"/>
        <v>0</v>
      </c>
    </row>
    <row r="15" spans="2:9">
      <c r="B15" s="3" t="s">
        <v>36</v>
      </c>
      <c r="C15" s="2" t="s">
        <v>140</v>
      </c>
      <c r="D15" s="2">
        <f>-(E7-D7)</f>
        <v>32000</v>
      </c>
      <c r="E15" s="2">
        <f>D15</f>
        <v>32000</v>
      </c>
      <c r="F15" s="2">
        <f t="shared" ref="F15:H15" si="3">E15</f>
        <v>32000</v>
      </c>
      <c r="G15" s="2">
        <f t="shared" si="3"/>
        <v>32000</v>
      </c>
      <c r="H15" s="2">
        <f t="shared" si="3"/>
        <v>32000</v>
      </c>
    </row>
    <row r="16" spans="2:9" ht="17.25">
      <c r="B16" s="2" t="s">
        <v>36</v>
      </c>
      <c r="C16" s="5" t="s">
        <v>141</v>
      </c>
      <c r="D16" s="5"/>
      <c r="E16" s="5"/>
      <c r="F16" s="5"/>
      <c r="G16" s="5"/>
      <c r="H16" s="5"/>
    </row>
    <row r="17" spans="2:9">
      <c r="C17" s="2" t="s">
        <v>151</v>
      </c>
    </row>
    <row r="18" spans="2:9" ht="17.25">
      <c r="B18" s="2" t="s">
        <v>36</v>
      </c>
      <c r="C18" s="5" t="s">
        <v>152</v>
      </c>
      <c r="D18" s="5"/>
      <c r="E18" s="5"/>
      <c r="F18" s="5"/>
      <c r="G18" s="5"/>
      <c r="H18" s="5"/>
    </row>
    <row r="19" spans="2:9">
      <c r="C19" s="2" t="s">
        <v>153</v>
      </c>
    </row>
    <row r="20" spans="2:9" ht="17.25">
      <c r="C20" s="5" t="s">
        <v>154</v>
      </c>
      <c r="D20" s="5"/>
      <c r="E20" s="5"/>
      <c r="F20" s="5"/>
      <c r="G20" s="5"/>
      <c r="H20" s="5"/>
    </row>
    <row r="21" spans="2:9" s="6" customFormat="1" ht="15.75" thickBot="1">
      <c r="B21" s="57"/>
      <c r="C21" s="57" t="s">
        <v>157</v>
      </c>
      <c r="D21" s="57"/>
      <c r="E21" s="57"/>
      <c r="F21" s="57"/>
      <c r="G21" s="57"/>
      <c r="H21" s="57"/>
      <c r="I21" s="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J38"/>
  <sheetViews>
    <sheetView workbookViewId="0">
      <selection activeCell="G38" sqref="G38"/>
    </sheetView>
  </sheetViews>
  <sheetFormatPr defaultColWidth="9.140625" defaultRowHeight="15"/>
  <cols>
    <col min="1" max="1" width="3.42578125" style="2" customWidth="1"/>
    <col min="2" max="2" width="5.28515625" style="2" customWidth="1"/>
    <col min="3" max="3" width="5.85546875" style="2" customWidth="1"/>
    <col min="4" max="4" width="5.42578125" style="2" customWidth="1"/>
    <col min="5" max="5" width="20.7109375" style="2" customWidth="1"/>
    <col min="6" max="6" width="3.28515625" style="2" customWidth="1"/>
    <col min="7" max="8" width="9.140625" style="2"/>
    <col min="9" max="9" width="19.140625" style="2" customWidth="1"/>
    <col min="10" max="10" width="10.42578125" style="2" customWidth="1"/>
    <col min="11" max="16384" width="9.140625" style="2"/>
  </cols>
  <sheetData>
    <row r="2" spans="2:4">
      <c r="B2" s="2" t="s">
        <v>155</v>
      </c>
    </row>
    <row r="4" spans="2:4">
      <c r="B4" s="2" t="s">
        <v>156</v>
      </c>
    </row>
    <row r="6" spans="2:4">
      <c r="C6" s="2" t="s">
        <v>158</v>
      </c>
    </row>
    <row r="7" spans="2:4" ht="9.75" customHeight="1"/>
    <row r="8" spans="2:4">
      <c r="D8" s="2" t="s">
        <v>160</v>
      </c>
    </row>
    <row r="9" spans="2:4" ht="12" customHeight="1"/>
    <row r="10" spans="2:4">
      <c r="C10" s="2" t="s">
        <v>159</v>
      </c>
    </row>
    <row r="11" spans="2:4" ht="7.5" customHeight="1"/>
    <row r="12" spans="2:4">
      <c r="D12" s="2" t="s">
        <v>161</v>
      </c>
    </row>
    <row r="13" spans="2:4">
      <c r="D13" s="2" t="s">
        <v>162</v>
      </c>
    </row>
    <row r="14" spans="2:4">
      <c r="D14" s="2" t="s">
        <v>163</v>
      </c>
    </row>
    <row r="16" spans="2:4">
      <c r="D16" s="6" t="s">
        <v>164</v>
      </c>
    </row>
    <row r="17" spans="4:10">
      <c r="I17" s="2" t="s">
        <v>167</v>
      </c>
      <c r="J17" s="2">
        <f>-'Init Outlay'!D5</f>
        <v>75000</v>
      </c>
    </row>
    <row r="18" spans="4:10" ht="17.25">
      <c r="E18" s="2" t="s">
        <v>165</v>
      </c>
      <c r="G18" s="4">
        <f>Inputs!H10</f>
        <v>15000</v>
      </c>
      <c r="I18" s="5" t="s">
        <v>168</v>
      </c>
      <c r="J18" s="5">
        <f>-SUM('Annual Cash Flows'!D10:H10)</f>
        <v>0</v>
      </c>
    </row>
    <row r="19" spans="4:10" ht="17.25">
      <c r="D19" s="3" t="s">
        <v>36</v>
      </c>
      <c r="E19" s="5" t="s">
        <v>166</v>
      </c>
      <c r="F19" s="5"/>
      <c r="G19" s="5">
        <f>-J19</f>
        <v>-75000</v>
      </c>
      <c r="I19" s="2" t="s">
        <v>166</v>
      </c>
      <c r="J19" s="2">
        <f>SUM(J17:J18)</f>
        <v>75000</v>
      </c>
    </row>
    <row r="20" spans="4:10">
      <c r="E20" s="2" t="s">
        <v>169</v>
      </c>
      <c r="G20" s="2">
        <f>SUM(G18:G19)</f>
        <v>-60000</v>
      </c>
    </row>
    <row r="21" spans="4:10" ht="21" customHeight="1">
      <c r="D21" s="3"/>
      <c r="E21" s="2" t="s">
        <v>171</v>
      </c>
      <c r="G21" s="2">
        <f>-G20*Inputs!D15</f>
        <v>20400</v>
      </c>
      <c r="I21" s="3" t="s">
        <v>172</v>
      </c>
    </row>
    <row r="23" spans="4:10">
      <c r="E23" s="2" t="s">
        <v>165</v>
      </c>
      <c r="G23" s="2">
        <f>G18</f>
        <v>15000</v>
      </c>
    </row>
    <row r="24" spans="4:10" ht="17.25">
      <c r="D24" s="2" t="s">
        <v>173</v>
      </c>
      <c r="E24" s="5" t="s">
        <v>170</v>
      </c>
      <c r="F24" s="5"/>
      <c r="G24" s="5">
        <f>G21</f>
        <v>20400</v>
      </c>
    </row>
    <row r="25" spans="4:10">
      <c r="E25" s="2" t="s">
        <v>174</v>
      </c>
      <c r="G25" s="2">
        <f>SUM(G23:G24)</f>
        <v>35400</v>
      </c>
    </row>
    <row r="27" spans="4:10">
      <c r="D27" s="6" t="s">
        <v>175</v>
      </c>
    </row>
    <row r="28" spans="4:10">
      <c r="I28" s="2" t="s">
        <v>167</v>
      </c>
      <c r="J28" s="2">
        <f>'Init Outlay'!G5</f>
        <v>40000</v>
      </c>
    </row>
    <row r="29" spans="4:10" ht="17.25">
      <c r="E29" s="2" t="s">
        <v>165</v>
      </c>
      <c r="G29" s="4">
        <f>Inputs!H9</f>
        <v>3000</v>
      </c>
      <c r="I29" s="5" t="s">
        <v>168</v>
      </c>
      <c r="J29" s="5">
        <f>-10*4000</f>
        <v>-40000</v>
      </c>
    </row>
    <row r="30" spans="4:10" ht="17.25">
      <c r="D30" s="3" t="s">
        <v>36</v>
      </c>
      <c r="E30" s="5" t="s">
        <v>166</v>
      </c>
      <c r="F30" s="5"/>
      <c r="G30" s="5">
        <f>-J30</f>
        <v>0</v>
      </c>
      <c r="I30" s="2" t="s">
        <v>166</v>
      </c>
      <c r="J30" s="2">
        <f>SUM(J28:J29)</f>
        <v>0</v>
      </c>
    </row>
    <row r="31" spans="4:10">
      <c r="E31" s="2" t="s">
        <v>169</v>
      </c>
      <c r="G31" s="2">
        <f>SUM(G29:G30)</f>
        <v>3000</v>
      </c>
    </row>
    <row r="32" spans="4:10">
      <c r="D32" s="3"/>
      <c r="E32" s="2" t="s">
        <v>171</v>
      </c>
      <c r="G32" s="2">
        <f>-G31*Inputs!D15</f>
        <v>-1020.0000000000001</v>
      </c>
      <c r="I32" s="3" t="s">
        <v>172</v>
      </c>
    </row>
    <row r="34" spans="4:7">
      <c r="E34" s="2" t="s">
        <v>165</v>
      </c>
      <c r="G34" s="2">
        <f>G29</f>
        <v>3000</v>
      </c>
    </row>
    <row r="35" spans="4:7" ht="17.25">
      <c r="D35" s="2" t="s">
        <v>173</v>
      </c>
      <c r="E35" s="5" t="s">
        <v>170</v>
      </c>
      <c r="F35" s="5"/>
      <c r="G35" s="5">
        <f>G32</f>
        <v>-1020.0000000000001</v>
      </c>
    </row>
    <row r="36" spans="4:7">
      <c r="E36" s="2" t="s">
        <v>174</v>
      </c>
      <c r="G36" s="2">
        <f>SUM(G34:G35)</f>
        <v>1980</v>
      </c>
    </row>
    <row r="38" spans="4:7">
      <c r="D38" s="6" t="s">
        <v>176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G13"/>
  <sheetViews>
    <sheetView workbookViewId="0">
      <selection activeCell="F5" sqref="F5:F9"/>
    </sheetView>
  </sheetViews>
  <sheetFormatPr defaultRowHeight="15"/>
  <cols>
    <col min="5" max="6" width="9.28515625" bestFit="1" customWidth="1"/>
  </cols>
  <sheetData>
    <row r="2" spans="2:7">
      <c r="B2" s="59" t="s">
        <v>177</v>
      </c>
      <c r="C2" s="59" t="s">
        <v>178</v>
      </c>
    </row>
    <row r="3" spans="2:7">
      <c r="B3" s="58">
        <v>0</v>
      </c>
      <c r="C3" s="2">
        <f>'Init Outlay'!D10</f>
        <v>-62680</v>
      </c>
      <c r="E3" t="s">
        <v>180</v>
      </c>
      <c r="G3" s="60">
        <f>Inputs!D16</f>
        <v>0.15</v>
      </c>
    </row>
    <row r="4" spans="2:7">
      <c r="B4" s="58">
        <v>1</v>
      </c>
      <c r="C4" s="2">
        <f>'Annual Cash Flows'!D21</f>
        <v>0</v>
      </c>
    </row>
    <row r="5" spans="2:7">
      <c r="B5" s="58">
        <v>2</v>
      </c>
      <c r="C5" s="2">
        <f>'Annual Cash Flows'!E21</f>
        <v>0</v>
      </c>
    </row>
    <row r="6" spans="2:7">
      <c r="B6" s="58">
        <v>3</v>
      </c>
      <c r="C6" s="2">
        <f>'Annual Cash Flows'!F21</f>
        <v>0</v>
      </c>
    </row>
    <row r="7" spans="2:7">
      <c r="B7" s="58">
        <v>4</v>
      </c>
      <c r="C7" s="2">
        <f>'Annual Cash Flows'!G21</f>
        <v>0</v>
      </c>
      <c r="F7" s="2"/>
    </row>
    <row r="8" spans="2:7">
      <c r="B8" s="58">
        <v>5</v>
      </c>
      <c r="C8" s="2">
        <f>'Annual Cash Flows'!H21+'Terminal CF'!G38-'Init Outlay'!D9</f>
        <v>3000</v>
      </c>
      <c r="E8" s="67"/>
      <c r="F8" s="67"/>
    </row>
    <row r="9" spans="2:7">
      <c r="E9" s="67"/>
      <c r="F9" s="67"/>
    </row>
    <row r="10" spans="2:7">
      <c r="B10" t="s">
        <v>179</v>
      </c>
      <c r="C10" s="2"/>
      <c r="E10" s="67"/>
      <c r="F10" s="67"/>
    </row>
    <row r="11" spans="2:7">
      <c r="B11" t="s">
        <v>181</v>
      </c>
      <c r="C11" s="61"/>
      <c r="E11" s="67"/>
      <c r="F11" s="67"/>
    </row>
    <row r="12" spans="2:7">
      <c r="E12" s="67"/>
      <c r="F12" s="67"/>
    </row>
    <row r="13" spans="2:7">
      <c r="E13" s="67"/>
      <c r="F13" s="6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C27"/>
  <sheetViews>
    <sheetView showGridLines="0" zoomScale="115" zoomScaleNormal="115" workbookViewId="0">
      <selection activeCell="D5" sqref="D5"/>
    </sheetView>
  </sheetViews>
  <sheetFormatPr defaultColWidth="9.140625" defaultRowHeight="15"/>
  <cols>
    <col min="1" max="1" width="5.42578125" style="2" customWidth="1"/>
    <col min="2" max="2" width="4.42578125" style="2" customWidth="1"/>
    <col min="3" max="3" width="30.85546875" style="2" customWidth="1"/>
    <col min="4" max="16384" width="9.140625" style="2"/>
  </cols>
  <sheetData>
    <row r="2" spans="2:3">
      <c r="B2" s="2" t="s">
        <v>57</v>
      </c>
    </row>
    <row r="4" spans="2:3">
      <c r="C4" s="6" t="s">
        <v>59</v>
      </c>
    </row>
    <row r="5" spans="2:3" ht="17.25">
      <c r="C5" s="7" t="s">
        <v>58</v>
      </c>
    </row>
    <row r="6" spans="2:3">
      <c r="C6" s="6" t="s">
        <v>65</v>
      </c>
    </row>
    <row r="8" spans="2:3">
      <c r="C8" s="2" t="s">
        <v>60</v>
      </c>
    </row>
    <row r="9" spans="2:3">
      <c r="C9" s="2" t="s">
        <v>61</v>
      </c>
    </row>
    <row r="11" spans="2:3">
      <c r="C11" s="2" t="s">
        <v>62</v>
      </c>
    </row>
    <row r="13" spans="2:3">
      <c r="C13" s="6" t="s">
        <v>63</v>
      </c>
    </row>
    <row r="14" spans="2:3" ht="17.25">
      <c r="C14" s="7" t="s">
        <v>64</v>
      </c>
    </row>
    <row r="15" spans="2:3">
      <c r="C15" s="6" t="s">
        <v>67</v>
      </c>
    </row>
    <row r="17" spans="3:3">
      <c r="C17" s="2" t="s">
        <v>66</v>
      </c>
    </row>
    <row r="18" spans="3:3">
      <c r="C18" s="8" t="s">
        <v>71</v>
      </c>
    </row>
    <row r="20" spans="3:3">
      <c r="C20" s="9" t="s">
        <v>68</v>
      </c>
    </row>
    <row r="21" spans="3:3">
      <c r="C21" s="9" t="s">
        <v>69</v>
      </c>
    </row>
    <row r="23" spans="3:3">
      <c r="C23" s="2" t="s">
        <v>70</v>
      </c>
    </row>
    <row r="24" spans="3:3">
      <c r="C24" s="8" t="s">
        <v>72</v>
      </c>
    </row>
    <row r="26" spans="3:3">
      <c r="C26" s="9" t="s">
        <v>73</v>
      </c>
    </row>
    <row r="27" spans="3:3">
      <c r="C27" s="9" t="s">
        <v>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M57"/>
  <sheetViews>
    <sheetView showGridLines="0" tabSelected="1" topLeftCell="A29" zoomScale="115" zoomScaleNormal="115" workbookViewId="0">
      <selection activeCell="G46" sqref="G46"/>
    </sheetView>
  </sheetViews>
  <sheetFormatPr defaultRowHeight="15"/>
  <cols>
    <col min="1" max="1" width="5.42578125" customWidth="1"/>
    <col min="2" max="2" width="4.85546875" customWidth="1"/>
    <col min="5" max="5" width="9.140625" bestFit="1" customWidth="1"/>
    <col min="7" max="7" width="10.7109375" bestFit="1" customWidth="1"/>
    <col min="8" max="8" width="2.85546875" customWidth="1"/>
    <col min="9" max="9" width="11.140625" customWidth="1"/>
    <col min="10" max="10" width="10.28515625" customWidth="1"/>
  </cols>
  <sheetData>
    <row r="2" spans="2:3">
      <c r="B2" t="s">
        <v>77</v>
      </c>
    </row>
    <row r="3" spans="2:3">
      <c r="B3" s="11" t="s">
        <v>78</v>
      </c>
    </row>
    <row r="4" spans="2:3">
      <c r="B4" s="11" t="s">
        <v>79</v>
      </c>
    </row>
    <row r="6" spans="2:3">
      <c r="B6" t="s">
        <v>80</v>
      </c>
    </row>
    <row r="7" spans="2:3">
      <c r="B7" s="10" t="s">
        <v>81</v>
      </c>
    </row>
    <row r="8" spans="2:3" ht="5.25" customHeight="1"/>
    <row r="9" spans="2:3">
      <c r="B9" t="s">
        <v>82</v>
      </c>
    </row>
    <row r="10" spans="2:3" ht="7.5" customHeight="1"/>
    <row r="11" spans="2:3">
      <c r="B11" t="s">
        <v>83</v>
      </c>
    </row>
    <row r="12" spans="2:3">
      <c r="B12" s="10" t="s">
        <v>84</v>
      </c>
    </row>
    <row r="14" spans="2:3">
      <c r="B14" s="1" t="s">
        <v>85</v>
      </c>
    </row>
    <row r="15" spans="2:3" ht="10.5" customHeight="1"/>
    <row r="16" spans="2:3">
      <c r="C16" t="s">
        <v>86</v>
      </c>
    </row>
    <row r="17" spans="2:13" ht="7.5" customHeight="1"/>
    <row r="18" spans="2:13">
      <c r="C18" s="29" t="s">
        <v>115</v>
      </c>
    </row>
    <row r="20" spans="2:13">
      <c r="B20" s="1" t="s">
        <v>117</v>
      </c>
    </row>
    <row r="21" spans="2:13" ht="6.95" customHeight="1"/>
    <row r="22" spans="2:13">
      <c r="C22" t="s">
        <v>118</v>
      </c>
    </row>
    <row r="23" spans="2:13">
      <c r="C23" t="s">
        <v>119</v>
      </c>
    </row>
    <row r="24" spans="2:13" ht="8.4499999999999993" customHeight="1"/>
    <row r="25" spans="2:13">
      <c r="C25" t="s">
        <v>120</v>
      </c>
    </row>
    <row r="26" spans="2:13" ht="8.4499999999999993" customHeight="1"/>
    <row r="27" spans="2:13">
      <c r="C27" t="s">
        <v>126</v>
      </c>
    </row>
    <row r="28" spans="2:13" ht="6.95" customHeight="1"/>
    <row r="29" spans="2:13" ht="19.5" thickBot="1">
      <c r="C29" s="72" t="s">
        <v>127</v>
      </c>
      <c r="D29" s="72"/>
      <c r="E29" s="72"/>
      <c r="F29" s="72"/>
      <c r="G29" s="72"/>
    </row>
    <row r="30" spans="2:13" ht="15.75" thickBot="1">
      <c r="C30" s="38" t="s">
        <v>121</v>
      </c>
      <c r="D30" s="39" t="s">
        <v>122</v>
      </c>
      <c r="E30" s="39" t="s">
        <v>123</v>
      </c>
      <c r="F30" s="39" t="s">
        <v>124</v>
      </c>
      <c r="G30" s="40" t="s">
        <v>125</v>
      </c>
      <c r="I30" s="38" t="s">
        <v>121</v>
      </c>
      <c r="J30" s="39" t="s">
        <v>122</v>
      </c>
      <c r="K30" s="39" t="s">
        <v>123</v>
      </c>
      <c r="L30" s="39" t="s">
        <v>124</v>
      </c>
      <c r="M30" s="40" t="s">
        <v>125</v>
      </c>
    </row>
    <row r="31" spans="2:13">
      <c r="C31" s="35">
        <v>1</v>
      </c>
      <c r="D31" s="36">
        <v>0.33329999999999999</v>
      </c>
      <c r="E31" s="36">
        <v>0.2</v>
      </c>
      <c r="F31" s="36">
        <v>0.1429</v>
      </c>
      <c r="G31" s="37">
        <v>0.1</v>
      </c>
      <c r="I31" s="45">
        <v>1</v>
      </c>
      <c r="J31" s="48">
        <f>$E$43*D31</f>
        <v>24997.5</v>
      </c>
      <c r="K31" s="48">
        <f t="shared" ref="K31:K36" si="0">$E$43*E31</f>
        <v>15000</v>
      </c>
      <c r="L31" s="48">
        <f t="shared" ref="L31:L38" si="1">$E$43*F31</f>
        <v>10717.5</v>
      </c>
      <c r="M31" s="48">
        <f t="shared" ref="M31:M41" si="2">$E$43*G31</f>
        <v>7500</v>
      </c>
    </row>
    <row r="32" spans="2:13">
      <c r="C32" s="31">
        <v>2</v>
      </c>
      <c r="D32" s="30">
        <v>0.44450000000000001</v>
      </c>
      <c r="E32" s="30">
        <v>0.32</v>
      </c>
      <c r="F32" s="30">
        <v>0.24490000000000001</v>
      </c>
      <c r="G32" s="32">
        <v>0.18</v>
      </c>
      <c r="I32" s="46">
        <v>2</v>
      </c>
      <c r="J32" s="48">
        <f t="shared" ref="J32:J34" si="3">$E$43*D32</f>
        <v>33337.5</v>
      </c>
      <c r="K32" s="48">
        <f t="shared" si="0"/>
        <v>24000</v>
      </c>
      <c r="L32" s="48">
        <f t="shared" si="1"/>
        <v>18367.5</v>
      </c>
      <c r="M32" s="48">
        <f t="shared" si="2"/>
        <v>13500</v>
      </c>
    </row>
    <row r="33" spans="3:13">
      <c r="C33" s="31">
        <v>3</v>
      </c>
      <c r="D33" s="30">
        <v>0.14810000000000001</v>
      </c>
      <c r="E33" s="30">
        <v>0.192</v>
      </c>
      <c r="F33" s="30">
        <v>0.1749</v>
      </c>
      <c r="G33" s="32">
        <v>0.14399999999999999</v>
      </c>
      <c r="I33" s="46">
        <v>3</v>
      </c>
      <c r="J33" s="48">
        <f t="shared" si="3"/>
        <v>11107.5</v>
      </c>
      <c r="K33" s="48">
        <f t="shared" si="0"/>
        <v>14400</v>
      </c>
      <c r="L33" s="48">
        <f t="shared" si="1"/>
        <v>13117.5</v>
      </c>
      <c r="M33" s="48">
        <f t="shared" si="2"/>
        <v>10800</v>
      </c>
    </row>
    <row r="34" spans="3:13">
      <c r="C34" s="31">
        <v>4</v>
      </c>
      <c r="D34" s="30">
        <v>7.4099999999999999E-2</v>
      </c>
      <c r="E34" s="30">
        <v>0.1152</v>
      </c>
      <c r="F34" s="30">
        <v>0.1249</v>
      </c>
      <c r="G34" s="32">
        <v>0.1152</v>
      </c>
      <c r="I34" s="46">
        <v>4</v>
      </c>
      <c r="J34" s="48">
        <f t="shared" si="3"/>
        <v>5557.5</v>
      </c>
      <c r="K34" s="48">
        <f t="shared" si="0"/>
        <v>8640</v>
      </c>
      <c r="L34" s="48">
        <f t="shared" si="1"/>
        <v>9367.5</v>
      </c>
      <c r="M34" s="48">
        <f t="shared" si="2"/>
        <v>8640</v>
      </c>
    </row>
    <row r="35" spans="3:13">
      <c r="C35" s="31">
        <v>5</v>
      </c>
      <c r="D35" s="41"/>
      <c r="E35" s="30">
        <v>0.1152</v>
      </c>
      <c r="F35" s="30">
        <v>8.9300000000000004E-2</v>
      </c>
      <c r="G35" s="32">
        <v>9.2200000000000004E-2</v>
      </c>
      <c r="I35" s="46">
        <v>5</v>
      </c>
      <c r="J35" s="49"/>
      <c r="K35" s="48">
        <f t="shared" si="0"/>
        <v>8640</v>
      </c>
      <c r="L35" s="48">
        <f t="shared" si="1"/>
        <v>6697.5</v>
      </c>
      <c r="M35" s="48">
        <f t="shared" si="2"/>
        <v>6915</v>
      </c>
    </row>
    <row r="36" spans="3:13">
      <c r="C36" s="31">
        <v>6</v>
      </c>
      <c r="D36" s="41"/>
      <c r="E36" s="30">
        <v>5.7599999999999998E-2</v>
      </c>
      <c r="F36" s="30">
        <v>8.9200000000000002E-2</v>
      </c>
      <c r="G36" s="32">
        <v>7.3700000000000002E-2</v>
      </c>
      <c r="I36" s="46">
        <v>6</v>
      </c>
      <c r="J36" s="49"/>
      <c r="K36" s="48">
        <f t="shared" si="0"/>
        <v>4320</v>
      </c>
      <c r="L36" s="48">
        <f t="shared" si="1"/>
        <v>6690</v>
      </c>
      <c r="M36" s="48">
        <f t="shared" si="2"/>
        <v>5527.5</v>
      </c>
    </row>
    <row r="37" spans="3:13">
      <c r="C37" s="31">
        <v>7</v>
      </c>
      <c r="D37" s="41"/>
      <c r="E37" s="41"/>
      <c r="F37" s="30">
        <v>8.9300000000000004E-2</v>
      </c>
      <c r="G37" s="32">
        <v>6.5500000000000003E-2</v>
      </c>
      <c r="I37" s="46">
        <v>7</v>
      </c>
      <c r="J37" s="49"/>
      <c r="K37" s="49"/>
      <c r="L37" s="48">
        <f t="shared" si="1"/>
        <v>6697.5</v>
      </c>
      <c r="M37" s="48">
        <f t="shared" si="2"/>
        <v>4912.5</v>
      </c>
    </row>
    <row r="38" spans="3:13">
      <c r="C38" s="31">
        <v>8</v>
      </c>
      <c r="D38" s="41"/>
      <c r="E38" s="41"/>
      <c r="F38" s="30">
        <v>4.4600000000000001E-2</v>
      </c>
      <c r="G38" s="32">
        <v>6.5500000000000003E-2</v>
      </c>
      <c r="I38" s="46">
        <v>8</v>
      </c>
      <c r="J38" s="49"/>
      <c r="K38" s="49"/>
      <c r="L38" s="48">
        <f t="shared" si="1"/>
        <v>3345</v>
      </c>
      <c r="M38" s="48">
        <f t="shared" si="2"/>
        <v>4912.5</v>
      </c>
    </row>
    <row r="39" spans="3:13">
      <c r="C39" s="31">
        <v>9</v>
      </c>
      <c r="D39" s="41"/>
      <c r="E39" s="41"/>
      <c r="F39" s="41"/>
      <c r="G39" s="32">
        <v>6.5600000000000006E-2</v>
      </c>
      <c r="I39" s="46">
        <v>9</v>
      </c>
      <c r="J39" s="49"/>
      <c r="K39" s="49"/>
      <c r="L39" s="49"/>
      <c r="M39" s="48">
        <f t="shared" si="2"/>
        <v>4920</v>
      </c>
    </row>
    <row r="40" spans="3:13">
      <c r="C40" s="31">
        <v>10</v>
      </c>
      <c r="D40" s="41"/>
      <c r="E40" s="41"/>
      <c r="F40" s="41"/>
      <c r="G40" s="32">
        <v>6.5500000000000003E-2</v>
      </c>
      <c r="I40" s="46">
        <v>10</v>
      </c>
      <c r="J40" s="49"/>
      <c r="K40" s="49"/>
      <c r="L40" s="49"/>
      <c r="M40" s="48">
        <f t="shared" si="2"/>
        <v>4912.5</v>
      </c>
    </row>
    <row r="41" spans="3:13" ht="15.75" thickBot="1">
      <c r="C41" s="33">
        <v>11</v>
      </c>
      <c r="D41" s="42"/>
      <c r="E41" s="42"/>
      <c r="F41" s="42"/>
      <c r="G41" s="34">
        <v>3.2800000000000003E-2</v>
      </c>
      <c r="I41" s="47">
        <v>11</v>
      </c>
      <c r="J41" s="50"/>
      <c r="K41" s="50"/>
      <c r="L41" s="50"/>
      <c r="M41" s="48">
        <f t="shared" si="2"/>
        <v>2460</v>
      </c>
    </row>
    <row r="43" spans="3:13">
      <c r="C43" t="s">
        <v>134</v>
      </c>
      <c r="E43" s="43">
        <v>75000</v>
      </c>
    </row>
    <row r="44" spans="3:13">
      <c r="C44" t="s">
        <v>128</v>
      </c>
      <c r="E44" s="44" t="s">
        <v>129</v>
      </c>
      <c r="I44">
        <f>VLOOKUP(E44,K44:L47,2)</f>
        <v>2</v>
      </c>
      <c r="K44" t="s">
        <v>129</v>
      </c>
      <c r="L44">
        <v>2</v>
      </c>
    </row>
    <row r="45" spans="3:13">
      <c r="K45" t="s">
        <v>130</v>
      </c>
      <c r="L45">
        <v>3</v>
      </c>
    </row>
    <row r="46" spans="3:13">
      <c r="C46" t="s">
        <v>121</v>
      </c>
      <c r="D46" t="s">
        <v>133</v>
      </c>
      <c r="K46" t="s">
        <v>131</v>
      </c>
      <c r="L46">
        <v>4</v>
      </c>
    </row>
    <row r="47" spans="3:13">
      <c r="C47">
        <v>1</v>
      </c>
      <c r="D47" t="e">
        <f>VLOOKUP(C47,I31:M41,J49)</f>
        <v>#VALUE!</v>
      </c>
      <c r="K47" t="s">
        <v>132</v>
      </c>
      <c r="L47">
        <v>5</v>
      </c>
    </row>
    <row r="48" spans="3:13">
      <c r="C48">
        <v>2</v>
      </c>
    </row>
    <row r="49" spans="3:7">
      <c r="C49">
        <v>3</v>
      </c>
    </row>
    <row r="50" spans="3:7">
      <c r="C50">
        <v>4</v>
      </c>
    </row>
    <row r="51" spans="3:7">
      <c r="C51">
        <v>5</v>
      </c>
      <c r="G51" s="51"/>
    </row>
    <row r="52" spans="3:7">
      <c r="C52">
        <v>6</v>
      </c>
    </row>
    <row r="53" spans="3:7">
      <c r="C53">
        <v>7</v>
      </c>
    </row>
    <row r="54" spans="3:7">
      <c r="C54">
        <v>8</v>
      </c>
    </row>
    <row r="55" spans="3:7">
      <c r="C55">
        <v>9</v>
      </c>
    </row>
    <row r="56" spans="3:7">
      <c r="C56">
        <v>10</v>
      </c>
    </row>
    <row r="57" spans="3:7">
      <c r="C57">
        <v>11</v>
      </c>
    </row>
  </sheetData>
  <mergeCells count="1">
    <mergeCell ref="C29:G29"/>
  </mergeCells>
  <dataValidations disablePrompts="1" count="1">
    <dataValidation type="list" allowBlank="1" showInputMessage="1" showErrorMessage="1" promptTitle="MACRS Depreciation" prompt="Select the asset class for MACRS depreciation_x000a_" sqref="E44">
      <formula1>$K$44:$K$47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Problem</vt:lpstr>
      <vt:lpstr>Inputs</vt:lpstr>
      <vt:lpstr>Init Outlay</vt:lpstr>
      <vt:lpstr>Annual Cash Flows</vt:lpstr>
      <vt:lpstr>Terminal CF</vt:lpstr>
      <vt:lpstr>All CFs</vt:lpstr>
      <vt:lpstr>Salvage Values</vt:lpstr>
      <vt:lpstr>Depreciation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2010-07-09T17:55:57Z</cp:lastPrinted>
  <dcterms:created xsi:type="dcterms:W3CDTF">2009-10-26T19:02:51Z</dcterms:created>
  <dcterms:modified xsi:type="dcterms:W3CDTF">2010-07-09T18:56:52Z</dcterms:modified>
</cp:coreProperties>
</file>